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1095" windowWidth="15600" windowHeight="6270" tabRatio="789" activeTab="5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G63" i="18" l="1"/>
  <c r="M63" i="18"/>
  <c r="D32" i="18"/>
  <c r="H31" i="18" s="1"/>
  <c r="K53" i="18"/>
  <c r="E63" i="18"/>
  <c r="J63" i="18"/>
  <c r="I53" i="18"/>
  <c r="N53" i="18"/>
  <c r="E53" i="18"/>
  <c r="J53" i="18"/>
  <c r="F63" i="18"/>
  <c r="K63" i="18"/>
  <c r="D22" i="18"/>
  <c r="N21" i="18" s="1"/>
  <c r="G53" i="18"/>
  <c r="M53" i="18"/>
  <c r="I63" i="18"/>
  <c r="N63" i="18"/>
  <c r="J21" i="18"/>
  <c r="M21" i="18"/>
  <c r="L21" i="18"/>
  <c r="K21" i="18"/>
  <c r="L31" i="18"/>
  <c r="K31" i="18"/>
  <c r="N31" i="18"/>
  <c r="F31" i="18"/>
  <c r="I31" i="18"/>
  <c r="H53" i="18"/>
  <c r="H63" i="18"/>
  <c r="D24" i="15"/>
  <c r="C23" i="15"/>
  <c r="M31" i="18" l="1"/>
  <c r="J31" i="18"/>
  <c r="G31" i="18"/>
  <c r="G21" i="18"/>
  <c r="H21" i="18"/>
  <c r="I21" i="18"/>
  <c r="F21" i="18"/>
  <c r="D56" i="18"/>
  <c r="J55" i="18" s="1"/>
  <c r="E31" i="18"/>
  <c r="D66" i="18"/>
  <c r="K65" i="18" s="1"/>
  <c r="L65" i="18"/>
  <c r="M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I65" i="18" l="1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U14" i="7"/>
  <c r="W14" i="7"/>
  <c r="R15" i="7"/>
  <c r="S15" i="7"/>
  <c r="T15" i="7"/>
  <c r="U15" i="7"/>
  <c r="V15" i="7"/>
  <c r="W15" i="7"/>
  <c r="S12" i="7"/>
  <c r="T12" i="7"/>
  <c r="U12" i="7"/>
  <c r="V12" i="7"/>
  <c r="W12" i="7"/>
  <c r="R12" i="7"/>
  <c r="E65" i="18" l="1"/>
  <c r="X12" i="7"/>
  <c r="X13" i="7"/>
  <c r="X11" i="7"/>
  <c r="X15" i="7"/>
  <c r="G57" i="17"/>
  <c r="H57" i="17"/>
  <c r="I57" i="17"/>
  <c r="J57" i="17"/>
  <c r="K57" i="17"/>
  <c r="L57" i="17"/>
  <c r="M57" i="17"/>
  <c r="N57" i="17"/>
  <c r="H63" i="17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O15" i="7" l="1"/>
  <c r="M15" i="7"/>
  <c r="F15" i="7"/>
  <c r="O14" i="7"/>
  <c r="M14" i="7"/>
  <c r="O13" i="7"/>
  <c r="M13" i="7"/>
  <c r="K13" i="7"/>
  <c r="I13" i="7"/>
  <c r="F13" i="7"/>
  <c r="O12" i="7"/>
  <c r="M12" i="7"/>
  <c r="N15" i="7"/>
  <c r="P14" i="7"/>
  <c r="N13" i="7"/>
  <c r="J13" i="7"/>
  <c r="P12" i="7"/>
  <c r="P15" i="7"/>
  <c r="N12" i="7"/>
  <c r="N14" i="7"/>
  <c r="P13" i="7"/>
  <c r="H13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3" i="7" l="1"/>
  <c r="Q15" i="7"/>
  <c r="Q11" i="7"/>
  <c r="Q12" i="7"/>
  <c r="Q1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<sst xmlns="http://schemas.openxmlformats.org/spreadsheetml/2006/main" count="1356" uniqueCount="671">
  <si>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</si>
  <si>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</si>
  <si>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</si>
  <si>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</si>
  <si>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</si>
  <si>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</si>
  <si>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</si>
  <si>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</si>
  <si>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</si>
  <si>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</si>
  <si>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</si>
  <si>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</si>
  <si>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</si>
  <si>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</si>
  <si>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</si>
  <si>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</si>
  <si>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</si>
  <si>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</si>
  <si>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</si>
  <si>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</si>
  <si>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</si>
  <si>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</si>
  <si>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</si>
  <si>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</si>
  <si>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</si>
  <si>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</si>
  <si>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</si>
  <si>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</si>
  <si>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</si>
  <si>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</si>
  <si>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</si>
  <si>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</si>
  <si>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</si>
  <si>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</si>
  <si>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</si>
  <si>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</si>
  <si>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</si>
  <si>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</si>
  <si>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</si>
  <si>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</si>
  <si>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</si>
  <si>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</si>
  <si>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</si>
  <si>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</si>
  <si>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</si>
  <si>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</si>
  <si>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</si>
  <si>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</si>
  <si>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</si>
  <si>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</si>
  <si>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</si>
  <si>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</si>
  <si>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</si>
  <si>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</si>
  <si>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</si>
  <si>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</si>
  <si>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</si>
  <si>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</si>
  <si>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</si>
  <si>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</si>
  <si>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</si>
  <si>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</si>
  <si>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</si>
  <si>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</si>
  <si>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</si>
  <si>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</si>
  <si>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</si>
  <si>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</si>
  <si>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</si>
  <si>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</si>
  <si>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</si>
  <si>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</si>
  <si>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</si>
  <si>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</si>
  <si>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</si>
  <si>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</si>
  <si>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</si>
  <si>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</si>
  <si>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</si>
  <si>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</si>
  <si>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</si>
  <si>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</si>
  <si>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</si>
  <si>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</si>
  <si>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</si>
  <si>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</si>
  <si>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</si>
  <si>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</si>
  <si>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</si>
  <si>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</si>
  <si>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</si>
  <si>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</si>
  <si>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</si>
  <si>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</si>
  <si>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</si>
  <si>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</si>
  <si>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</si>
  <si>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</si>
  <si>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</si>
  <si>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</si>
  <si>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</si>
  <si>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</si>
  <si>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</si>
  <si>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</si>
  <si>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</si>
  <si>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</si>
  <si>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</si>
  <si>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</si>
  <si>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</si>
  <si>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</si>
  <si>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</si>
  <si>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</si>
  <si>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</si>
  <si>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</si>
  <si>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</si>
  <si>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</si>
  <si>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</si>
  <si>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</si>
  <si>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</si>
  <si>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</si>
  <si>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</si>
  <si>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</si>
  <si>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</si>
  <si>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</si>
  <si>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</si>
  <si>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</si>
  <si>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</si>
  <si>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</si>
  <si>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</si>
  <si>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</si>
  <si>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</si>
  <si>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</si>
  <si>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</si>
  <si>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</si>
  <si>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</si>
  <si>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</si>
  <si>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</si>
  <si>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</si>
  <si>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</si>
  <si>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</si>
  <si>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</si>
  <si>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</si>
  <si>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</si>
  <si>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</si>
  <si>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</si>
  <si>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</si>
  <si>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</si>
  <si>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</si>
  <si>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</si>
  <si>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</si>
  <si>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</si>
  <si>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</si>
  <si>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</si>
  <si>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</si>
  <si>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</si>
  <si>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</si>
  <si>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</si>
  <si>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</si>
  <si>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</si>
  <si>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</si>
  <si>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</si>
  <si>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</si>
  <si>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</si>
  <si>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</si>
  <si>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</si>
  <si>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</si>
  <si>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</si>
  <si>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</si>
  <si>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</si>
  <si>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</si>
  <si>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</si>
  <si>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</si>
  <si>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</si>
  <si>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</si>
  <si>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</si>
  <si>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</si>
  <si>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</si>
  <si>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</si>
  <si>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</si>
  <si>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</si>
  <si>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</si>
  <si>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</si>
  <si>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</si>
  <si>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</si>
  <si>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</si>
  <si>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</si>
  <si>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</si>
  <si>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</si>
  <si>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</si>
  <si>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</si>
  <si>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</si>
  <si>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</si>
  <si>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</si>
  <si>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</si>
  <si>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</si>
  <si>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</si>
  <si>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</si>
  <si>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</si>
  <si>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</si>
  <si>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</si>
  <si>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</si>
  <si>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</si>
  <si>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</si>
  <si>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</si>
  <si>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</si>
  <si>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</si>
  <si>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</si>
  <si>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</si>
  <si>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</si>
  <si>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</si>
  <si>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</si>
  <si>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</si>
  <si>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</si>
  <si>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</si>
  <si>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</si>
  <si>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</si>
  <si>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</si>
  <si>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</si>
  <si>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</si>
  <si>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</si>
  <si>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</si>
  <si>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</si>
  <si>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</si>
  <si>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</si>
  <si>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</si>
  <si>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</si>
  <si>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</si>
  <si>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</si>
  <si>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</si>
  <si>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</si>
  <si>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</si>
  <si>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</si>
  <si>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</si>
  <si>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</si>
  <si>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</si>
  <si>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</si>
  <si>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</si>
  <si>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</si>
  <si>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</si>
  <si>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</si>
  <si>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</si>
  <si>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</si>
  <si>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</si>
  <si>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</si>
  <si>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</si>
  <si>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</si>
  <si>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</si>
  <si>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</si>
  <si>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</si>
  <si>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</si>
  <si>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</si>
  <si>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</si>
  <si>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</si>
  <si>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</si>
  <si>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</si>
  <si>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</si>
  <si>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</si>
  <si>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</si>
  <si>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</si>
  <si>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</si>
  <si>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</si>
  <si>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</si>
  <si>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</si>
  <si>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</si>
  <si>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</si>
  <si>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</si>
  <si>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</si>
  <si>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</si>
  <si>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</si>
  <si>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</si>
  <si>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</si>
  <si>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</si>
  <si>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</si>
  <si>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</si>
  <si>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</si>
  <si>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</si>
  <si>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</si>
  <si>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</si>
  <si>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</si>
  <si>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</si>
  <si>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</si>
  <si>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</si>
  <si>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</si>
  <si>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</si>
  <si>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</si>
  <si>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</si>
  <si>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</si>
  <si>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</si>
  <si>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</si>
  <si>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</si>
  <si>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</si>
  <si>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</si>
  <si>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</si>
  <si>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</si>
  <si>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</si>
  <si>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</si>
  <si>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</si>
  <si>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</si>
  <si>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</si>
  <si>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</si>
  <si>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</si>
  <si>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</si>
  <si>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</si>
  <si>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</si>
  <si>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</si>
  <si>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</si>
  <si>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</si>
  <si>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</si>
  <si>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</si>
  <si>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</si>
  <si>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</si>
  <si>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</si>
  <si>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</si>
  <si>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</si>
  <si>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</si>
  <si>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</si>
  <si>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</si>
  <si>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</si>
  <si>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</si>
  <si>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</si>
  <si>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</si>
  <si>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</si>
  <si>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</si>
  <si>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</si>
  <si>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</si>
  <si>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</si>
  <si>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</si>
  <si>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</si>
  <si>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</si>
  <si>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</si>
  <si>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</si>
  <si>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</si>
  <si>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</si>
  <si>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</si>
  <si>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</si>
  <si>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</si>
  <si>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</si>
  <si>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</si>
  <si>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</si>
  <si>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</si>
  <si>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</si>
  <si>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</si>
  <si>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</si>
  <si>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</si>
  <si>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</si>
  <si>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</si>
  <si>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</si>
  <si>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</si>
  <si>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</si>
  <si>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</si>
  <si>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</si>
  <si>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</si>
  <si>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</si>
  <si>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</si>
  <si>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</si>
  <si>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</si>
  <si>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</si>
  <si>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</si>
  <si>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</si>
  <si>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</si>
  <si>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</si>
  <si>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</si>
  <si>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</si>
  <si>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</si>
  <si>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</si>
  <si>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</si>
  <si>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</si>
  <si>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</si>
  <si>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</si>
  <si>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</si>
  <si>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</si>
  <si>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</si>
  <si>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</si>
  <si>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</si>
  <si>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</si>
  <si>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</si>
  <si>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</si>
  <si>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</si>
  <si>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</si>
  <si>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</si>
  <si>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</si>
  <si>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</si>
  <si>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</si>
  <si>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</si>
  <si>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</si>
  <si>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</si>
  <si>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</si>
  <si>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</si>
  <si>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</si>
  <si>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</si>
  <si>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</si>
  <si>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</si>
  <si>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</si>
  <si>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</si>
  <si>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</si>
  <si>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</si>
  <si>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</si>
  <si>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</si>
  <si>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</si>
  <si>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</si>
  <si>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</si>
  <si>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</si>
  <si>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</si>
  <si>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</si>
  <si>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</si>
  <si>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</si>
  <si>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</si>
  <si>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</si>
  <si>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</si>
  <si>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</si>
  <si>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</si>
  <si>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</si>
  <si>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</si>
  <si>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</si>
  <si>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</si>
  <si>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</si>
  <si>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</si>
  <si>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</si>
  <si>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</si>
  <si>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</si>
  <si>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</si>
  <si>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</si>
  <si>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</si>
  <si>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</si>
  <si>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</si>
  <si>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</si>
  <si>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</si>
  <si>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</si>
  <si>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</si>
  <si>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</si>
  <si>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</si>
  <si>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</si>
  <si>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</si>
  <si>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</si>
  <si>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</si>
  <si>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</si>
  <si>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</si>
  <si>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</si>
  <si>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</si>
  <si>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</si>
  <si>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</si>
  <si>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</si>
  <si>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</si>
  <si>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</si>
  <si>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</si>
  <si>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</si>
  <si>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</si>
  <si>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</si>
  <si>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</si>
  <si>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</si>
  <si>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</si>
  <si>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</si>
  <si>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</si>
  <si>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</si>
  <si>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</si>
  <si>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</si>
  <si>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</si>
  <si>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</si>
  <si>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</si>
  <si>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</si>
  <si>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</si>
  <si>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</si>
  <si>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</si>
  <si>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</si>
  <si>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</si>
  <si>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</si>
  <si>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</si>
  <si>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</si>
  <si>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</si>
  <si>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</si>
  <si>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</si>
  <si>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</si>
  <si>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</si>
  <si>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</si>
  <si>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</si>
  <si>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</si>
  <si>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</si>
  <si>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</si>
  <si>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</si>
  <si>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</si>
  <si>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</si>
  <si>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</si>
  <si>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</si>
  <si>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</si>
  <si>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</si>
  <si>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</si>
  <si>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</si>
  <si>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</si>
  <si>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</si>
  <si>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</si>
  <si>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</si>
  <si>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</si>
  <si>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</si>
  <si>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</si>
  <si>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</si>
  <si>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</si>
  <si>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</si>
  <si>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</si>
  <si>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</si>
  <si>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</si>
  <si>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</si>
  <si>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</si>
  <si>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</si>
  <si>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</si>
  <si>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</si>
  <si>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</si>
  <si>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</si>
  <si>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</si>
  <si>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</si>
  <si>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</si>
  <si>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</si>
  <si>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</si>
  <si>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</si>
  <si>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</si>
  <si>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</si>
  <si>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</si>
  <si>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</si>
  <si>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</si>
  <si>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</si>
  <si>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</si>
  <si>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</si>
  <si>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</si>
  <si>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</si>
  <si>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</si>
  <si>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</si>
  <si>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</si>
  <si>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</si>
  <si>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</si>
  <si>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</si>
  <si>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</si>
  <si>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</si>
  <si>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</si>
  <si>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</si>
  <si>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</si>
  <si>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</si>
  <si>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</si>
  <si>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</si>
  <si>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</si>
  <si>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</si>
  <si>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</si>
  <si>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</si>
  <si>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</si>
  <si>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</si>
  <si>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</si>
  <si>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</si>
  <si>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</si>
  <si>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</si>
  <si>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</si>
  <si>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</si>
  <si>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</si>
  <si>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</si>
  <si>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</si>
  <si>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</si>
  <si>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</si>
  <si>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</si>
  <si>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</si>
  <si>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</si>
  <si>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</si>
  <si>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</si>
  <si>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</si>
  <si>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</si>
  <si>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</si>
  <si>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</si>
  <si>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</si>
  <si>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</si>
  <si>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</si>
  <si>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</si>
  <si>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</si>
  <si>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</si>
  <si>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</si>
  <si>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</si>
  <si>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</si>
  <si>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</si>
  <si>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</si>
  <si>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</si>
  <si>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</si>
  <si>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</si>
  <si>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</si>
  <si>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</si>
  <si>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</si>
  <si>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</si>
  <si>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</si>
  <si>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</si>
  <si>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</si>
  <si>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</si>
  <si>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</si>
  <si>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</si>
  <si>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</si>
  <si>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</si>
  <si>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</si>
  <si>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</si>
  <si>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</si>
  <si>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</si>
  <si>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</si>
  <si>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</si>
  <si>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</si>
  <si>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</si>
  <si>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</si>
  <si>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</si>
  <si>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</si>
  <si>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</si>
  <si>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</si>
  <si>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</si>
  <si>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</si>
  <si>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</si>
  <si>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</si>
  <si>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</si>
  <si>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</si>
  <si>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</si>
  <si>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</si>
  <si>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</si>
  <si>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</si>
  <si>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</si>
  <si>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</si>
  <si>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</si>
  <si>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</si>
  <si>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</si>
  <si>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</si>
  <si>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</si>
  <si>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</si>
  <si>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</si>
  <si>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</si>
  <si>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</si>
  <si>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</si>
  <si>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</si>
  <si>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</si>
  <si>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</si>
  <si>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</si>
  <si>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</si>
  <si>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</si>
  <si>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</si>
  <si>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</si>
  <si>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</si>
  <si>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</si>
  <si>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</si>
  <si>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</si>
  <si>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</si>
  <si>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</si>
  <si>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</si>
  <si>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</si>
  <si>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</si>
  <si>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</si>
  <si>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</si>
  <si>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</si>
  <si>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</si>
  <si>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</si>
  <si>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</si>
  <si>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</si>
  <si>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</si>
  <si>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</si>
  <si>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</si>
  <si>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</si>
  <si>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</si>
  <si>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</si>
  <si>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Die Veröffentlichung erfolgt im Rahmen der Vorgaben der Kooperationsvereinbarung und des Leitfadens "Abwicklung von Standardlastprofilen Gas".</t>
  </si>
  <si>
    <t>Bei Netzbetreibern mit Marktgebietsüberlappung sollte das SLP Verfahren in beiden Marktgebieten identisch sein.</t>
  </si>
  <si>
    <t>AVU Netz GmbH</t>
  </si>
  <si>
    <t>9870012500004</t>
  </si>
  <si>
    <t>An der Drehbank 18</t>
  </si>
  <si>
    <t>Gevelsberg</t>
  </si>
  <si>
    <t>Katrin Brinker</t>
  </si>
  <si>
    <t>katrin.brinker@avu-netz.de</t>
  </si>
  <si>
    <t>02332/7380405</t>
  </si>
  <si>
    <t>AVU Netz</t>
  </si>
  <si>
    <t>NCHN007001250000</t>
  </si>
  <si>
    <t>DWD Lüdenscheid Nr. 10418</t>
  </si>
  <si>
    <t>Lüdenscheid</t>
  </si>
  <si>
    <t>Ind.-Koef.</t>
  </si>
  <si>
    <t>DE_GHD04</t>
  </si>
  <si>
    <t>DE_GBD05</t>
  </si>
  <si>
    <t>1FH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</si>
</sst>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1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2" fillId="2" borderId="0" applyNumberFormat="0" applyBorder="0" applyAlignment="0" applyProtection="0"/>
    <xf numFmtId="0" fontId="93" fillId="3" borderId="0" applyNumberFormat="0" applyBorder="0" applyAlignment="0" applyProtection="0"/>
    <xf numFmtId="0" fontId="94" fillId="4" borderId="0" applyNumberFormat="0" applyBorder="0" applyAlignment="0" applyProtection="0"/>
    <xf numFmtId="0" fontId="95" fillId="5" borderId="4" applyNumberFormat="0" applyAlignment="0" applyProtection="0"/>
    <xf numFmtId="0" fontId="96" fillId="6" borderId="5" applyNumberFormat="0" applyAlignment="0" applyProtection="0"/>
    <xf numFmtId="0" fontId="97" fillId="6" borderId="4" applyNumberFormat="0" applyAlignment="0" applyProtection="0"/>
    <xf numFmtId="0" fontId="98" fillId="0" borderId="6" applyNumberFormat="0" applyFill="0" applyAlignment="0" applyProtection="0"/>
    <xf numFmtId="0" fontId="99" fillId="7" borderId="7" applyNumberFormat="0" applyAlignment="0" applyProtection="0"/>
    <xf numFmtId="0" fontId="100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01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7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72" fillId="12" borderId="0" applyNumberFormat="0" applyBorder="0" applyAlignment="0" applyProtection="0"/>
    <xf numFmtId="0" fontId="7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72" fillId="20" borderId="0" applyNumberFormat="0" applyBorder="0" applyAlignment="0" applyProtection="0"/>
    <xf numFmtId="0" fontId="7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2" fillId="32" borderId="0" applyNumberFormat="0" applyBorder="0" applyAlignment="0" applyProtection="0"/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93">
    <cellStyle name="1." xfId="4"/>
    <cellStyle name="20 % - Akzent1" xfId="170" builtinId="30" customBuiltin="1"/>
    <cellStyle name="20 % - Akzent1 2" xfId="5"/>
    <cellStyle name="20 % - Akzent1 2 2" xfId="6"/>
    <cellStyle name="20 % - Akzent1 3" xfId="7"/>
    <cellStyle name="20 % - Akzent2" xfId="174" builtinId="34" customBuiltin="1"/>
    <cellStyle name="20 % - Akzent2 2" xfId="8"/>
    <cellStyle name="20 % - Akzent2 2 2" xfId="9"/>
    <cellStyle name="20 % - Akzent2 3" xfId="10"/>
    <cellStyle name="20 % - Akzent3" xfId="178" builtinId="38" customBuiltin="1"/>
    <cellStyle name="20 % - Akzent3 2" xfId="11"/>
    <cellStyle name="20 % - Akzent3 2 2" xfId="12"/>
    <cellStyle name="20 % - Akzent3 3" xfId="13"/>
    <cellStyle name="20 % - Akzent4" xfId="182" builtinId="42" customBuiltin="1"/>
    <cellStyle name="20 % - Akzent4 2" xfId="14"/>
    <cellStyle name="20 % - Akzent4 2 2" xfId="15"/>
    <cellStyle name="20 % - Akzent4 3" xfId="16"/>
    <cellStyle name="20 % - Akzent5" xfId="186" builtinId="46" customBuiltin="1"/>
    <cellStyle name="20 % - Akzent5 2" xfId="17"/>
    <cellStyle name="20 % - Akzent5 2 2" xfId="18"/>
    <cellStyle name="20 % - Akzent5 3" xfId="19"/>
    <cellStyle name="20 % - Akzent6" xfId="190" builtinId="50" customBuiltin="1"/>
    <cellStyle name="20 % - Akzent6 2" xfId="20"/>
    <cellStyle name="20 % - Akzent6 2 2" xfId="21"/>
    <cellStyle name="20 % - Akzent6 3" xfId="22"/>
    <cellStyle name="40 % - Akzent1" xfId="171" builtinId="31" customBuiltin="1"/>
    <cellStyle name="40 % - Akzent1 2" xfId="23"/>
    <cellStyle name="40 % - Akzent1 2 2" xfId="24"/>
    <cellStyle name="40 % - Akzent1 3" xfId="25"/>
    <cellStyle name="40 % - Akzent2" xfId="175" builtinId="35" customBuiltin="1"/>
    <cellStyle name="40 % - Akzent2 2" xfId="26"/>
    <cellStyle name="40 % - Akzent2 2 2" xfId="27"/>
    <cellStyle name="40 % - Akzent2 3" xfId="28"/>
    <cellStyle name="40 % - Akzent3" xfId="179" builtinId="39" customBuiltin="1"/>
    <cellStyle name="40 % - Akzent3 2" xfId="29"/>
    <cellStyle name="40 % - Akzent3 2 2" xfId="30"/>
    <cellStyle name="40 % - Akzent3 3" xfId="31"/>
    <cellStyle name="40 % - Akzent4" xfId="183" builtinId="43" customBuiltin="1"/>
    <cellStyle name="40 % - Akzent4 2" xfId="32"/>
    <cellStyle name="40 % - Akzent4 2 2" xfId="33"/>
    <cellStyle name="40 % - Akzent4 3" xfId="34"/>
    <cellStyle name="40 % - Akzent5" xfId="187" builtinId="47" customBuiltin="1"/>
    <cellStyle name="40 % - Akzent5 2" xfId="35"/>
    <cellStyle name="40 % - Akzent5 2 2" xfId="36"/>
    <cellStyle name="40 % - Akzent5 3" xfId="37"/>
    <cellStyle name="40 % - Akzent6" xfId="191" builtinId="51" customBuiltin="1"/>
    <cellStyle name="40 % - Akzent6 2" xfId="38"/>
    <cellStyle name="40 % - Akzent6 2 2" xfId="39"/>
    <cellStyle name="40 % - Akzent6 3" xfId="40"/>
    <cellStyle name="60 % - Akzent1" xfId="172" builtinId="32" customBuiltin="1"/>
    <cellStyle name="60 % - Akzent1 2" xfId="41"/>
    <cellStyle name="60 % - Akzent1 2 2" xfId="138"/>
    <cellStyle name="60 % - Akzent2" xfId="176" builtinId="36" customBuiltin="1"/>
    <cellStyle name="60 % - Akzent2 2" xfId="42"/>
    <cellStyle name="60 % - Akzent2 2 2" xfId="140"/>
    <cellStyle name="60 % - Akzent3" xfId="180" builtinId="40" customBuiltin="1"/>
    <cellStyle name="60 % - Akzent3 2" xfId="43"/>
    <cellStyle name="60 % - Akzent3 2 2" xfId="142"/>
    <cellStyle name="60 % - Akzent4" xfId="184" builtinId="44" customBuiltin="1"/>
    <cellStyle name="60 % - Akzent4 2" xfId="44"/>
    <cellStyle name="60 % - Akzent4 2 2" xfId="144"/>
    <cellStyle name="60 % - Akzent5" xfId="188" builtinId="48" customBuiltin="1"/>
    <cellStyle name="60 % - Akzent5 2" xfId="45"/>
    <cellStyle name="60 % - Akzent5 2 2" xfId="146"/>
    <cellStyle name="60 % - Akzent6" xfId="192" builtinId="52" customBuiltin="1"/>
    <cellStyle name="60 % - Akzent6 2" xfId="46"/>
    <cellStyle name="60 % - Akzent6 2 2" xfId="148"/>
    <cellStyle name="Akzent1" xfId="169" builtinId="29" customBuiltin="1"/>
    <cellStyle name="Akzent1 2" xfId="47"/>
    <cellStyle name="Akzent1 2 2" xfId="137"/>
    <cellStyle name="Akzent2" xfId="173" builtinId="33" customBuiltin="1"/>
    <cellStyle name="Akzent2 2" xfId="48"/>
    <cellStyle name="Akzent2 2 2" xfId="139"/>
    <cellStyle name="Akzent3" xfId="177" builtinId="37" customBuiltin="1"/>
    <cellStyle name="Akzent3 2" xfId="49"/>
    <cellStyle name="Akzent3 2 2" xfId="141"/>
    <cellStyle name="Akzent4" xfId="181" builtinId="41" customBuiltin="1"/>
    <cellStyle name="Akzent4 2" xfId="50"/>
    <cellStyle name="Akzent4 2 2" xfId="143"/>
    <cellStyle name="Akzent5" xfId="185" builtinId="45" customBuiltin="1"/>
    <cellStyle name="Akzent5 2" xfId="51"/>
    <cellStyle name="Akzent5 2 2" xfId="145"/>
    <cellStyle name="Akzent6" xfId="189" builtinId="49" customBuiltin="1"/>
    <cellStyle name="Akzent6 2" xfId="52"/>
    <cellStyle name="Akzent6 2 2" xfId="147"/>
    <cellStyle name="Ausgabe" xfId="161" builtinId="21" customBuiltin="1"/>
    <cellStyle name="Ausgabe 2" xfId="53"/>
    <cellStyle name="Ausgabe 2 2" xfId="130"/>
    <cellStyle name="Berechnung" xfId="162" builtinId="22" customBuiltin="1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" xfId="160" builtinId="20" customBuiltin="1"/>
    <cellStyle name="Eingabe 2" xfId="59"/>
    <cellStyle name="Eingabe 2 2" xfId="129"/>
    <cellStyle name="Ergebnis" xfId="168" builtinId="25" customBuiltin="1"/>
    <cellStyle name="Ergebnis 2" xfId="60"/>
    <cellStyle name="Ergebnis 2 2" xfId="136"/>
    <cellStyle name="Erklärender Text" xfId="167" builtinId="53" customBuiltin="1"/>
    <cellStyle name="Erklärender Text 2" xfId="61"/>
    <cellStyle name="Erklärender Text 2 2" xfId="135"/>
    <cellStyle name="Euro" xfId="62"/>
    <cellStyle name="Euro 2" xfId="111"/>
    <cellStyle name="Fest" xfId="63"/>
    <cellStyle name="Gut" xfId="157" builtinId="26" customBuiltin="1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" xfId="159" builtinId="28" customBuiltin="1"/>
    <cellStyle name="Neutral 2" xfId="73"/>
    <cellStyle name="Neutral 2 2" xfId="128"/>
    <cellStyle name="Notiz" xfId="166" builtinId="10" customBuiltin="1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" xfId="158" builtinId="27" customBuiltin="1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" xfId="153" builtinId="16" customBuiltin="1"/>
    <cellStyle name="Überschrift 1 2" xfId="96"/>
    <cellStyle name="Überschrift 1 3" xfId="97"/>
    <cellStyle name="Überschrift 1 3 2" xfId="123"/>
    <cellStyle name="Überschrift 2" xfId="154" builtinId="17" customBuiltin="1"/>
    <cellStyle name="Überschrift 2 2" xfId="98"/>
    <cellStyle name="Überschrift 2 2 2" xfId="122"/>
    <cellStyle name="Überschrift 2 2 3" xfId="116"/>
    <cellStyle name="Überschrift 2 3" xfId="99"/>
    <cellStyle name="Überschrift 3" xfId="155" builtinId="18" customBuiltin="1"/>
    <cellStyle name="Überschrift 3 2" xfId="100"/>
    <cellStyle name="Überschrift 3 2 2" xfId="124"/>
    <cellStyle name="Überschrift 4" xfId="156" builtinId="19" customBuiltin="1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" xfId="163" builtinId="24" customBuiltin="1"/>
    <cellStyle name="Verknüpfte Zelle 2" xfId="106"/>
    <cellStyle name="Verknüpfte Zelle 2 2" xfId="132"/>
    <cellStyle name="Whrung" xfId="107"/>
    <cellStyle name="Warnender Text" xfId="165" builtinId="11" customBuiltin="1"/>
    <cellStyle name="Warnender Text 2" xfId="108"/>
    <cellStyle name="Warnender Text 2 2" xfId="134"/>
    <cellStyle name="Zelle überprüfen" xfId="164" builtinId="23" customBuiltin="1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Normal="100" workbookViewId="0">
      <selection activeCell="C29" sqref="C29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463</v>
      </c>
    </row>
    <row r="3" spans="2:7"/>
    <row r="4" spans="2:7">
      <c r="B4" s="8" t="s">
        <v>459</v>
      </c>
    </row>
    <row r="5" spans="2:7">
      <c r="B5" s="8" t="s">
        <v>460</v>
      </c>
    </row>
    <row r="6" spans="2:7"/>
    <row r="7" spans="2:7">
      <c r="B7" s="8" t="s">
        <v>654</v>
      </c>
    </row>
    <row r="8" spans="2:7" s="8" customFormat="1">
      <c r="B8" s="8" t="s">
        <v>653</v>
      </c>
    </row>
    <row r="9" spans="2:7" s="8" customFormat="1"/>
    <row r="10" spans="2:7" s="8" customFormat="1">
      <c r="B10" s="14" t="s">
        <v>446</v>
      </c>
    </row>
    <row r="11" spans="2:7" s="8" customFormat="1">
      <c r="B11" s="8" t="s">
        <v>651</v>
      </c>
    </row>
    <row r="12" spans="2:7" s="8" customFormat="1">
      <c r="B12" s="8" t="s">
        <v>655</v>
      </c>
    </row>
    <row r="13" spans="2:7" s="8" customFormat="1">
      <c r="B13" s="8" t="s">
        <v>652</v>
      </c>
    </row>
    <row r="14" spans="2:7" s="8" customFormat="1"/>
    <row r="15" spans="2:7">
      <c r="B15" s="20" t="s">
        <v>462</v>
      </c>
      <c r="C15" s="15"/>
    </row>
    <row r="16" spans="2:7">
      <c r="B16" s="15"/>
      <c r="C16" s="15"/>
      <c r="G16" s="10"/>
    </row>
    <row r="17" spans="2:12">
      <c r="B17" s="17" t="s">
        <v>343</v>
      </c>
      <c r="C17" s="15"/>
    </row>
    <row r="18" spans="2:12" s="8" customFormat="1">
      <c r="B18" s="18" t="s">
        <v>337</v>
      </c>
      <c r="C18" s="15"/>
    </row>
    <row r="19" spans="2:12" s="8" customFormat="1">
      <c r="B19" s="18" t="s">
        <v>338</v>
      </c>
      <c r="C19" s="15"/>
    </row>
    <row r="20" spans="2:12">
      <c r="B20" s="17"/>
      <c r="C20" s="15"/>
    </row>
    <row r="21" spans="2:12">
      <c r="B21" s="3" t="s">
        <v>461</v>
      </c>
      <c r="C21" s="15"/>
    </row>
    <row r="22" spans="2:12" s="8" customFormat="1">
      <c r="B22" s="18" t="s">
        <v>339</v>
      </c>
      <c r="C22" s="15"/>
    </row>
    <row r="23" spans="2:12" s="8" customFormat="1">
      <c r="B23" s="18" t="s">
        <v>340</v>
      </c>
      <c r="C23" s="15"/>
    </row>
    <row r="24" spans="2:12">
      <c r="B24" s="17"/>
      <c r="C24" s="15"/>
    </row>
    <row r="25" spans="2:12">
      <c r="B25" s="17" t="s">
        <v>344</v>
      </c>
      <c r="C25" s="15"/>
    </row>
    <row r="26" spans="2:12">
      <c r="B26" s="18" t="s">
        <v>341</v>
      </c>
      <c r="C26" s="15"/>
      <c r="F26" s="8"/>
      <c r="G26" s="8"/>
      <c r="H26" s="8"/>
    </row>
    <row r="27" spans="2:12">
      <c r="B27" s="18" t="s">
        <v>342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345</v>
      </c>
      <c r="C29" s="19">
        <v>42248</v>
      </c>
      <c r="E29" s="8"/>
      <c r="F29" s="8"/>
      <c r="G29" s="8"/>
      <c r="H29" s="8"/>
    </row>
    <row r="30" spans="2:12">
      <c r="B30" s="21" t="s">
        <v>346</v>
      </c>
      <c r="C30" s="327" t="s">
        <v>644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4" sqref="D4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648</v>
      </c>
      <c r="D4" s="27">
        <v>43265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647</v>
      </c>
      <c r="D6" s="27">
        <v>43374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260</v>
      </c>
      <c r="D9" s="41" t="s">
        <v>656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483</v>
      </c>
      <c r="D11" s="331" t="s">
        <v>657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261</v>
      </c>
      <c r="D13" s="41" t="s">
        <v>658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262</v>
      </c>
      <c r="D15" s="43">
        <v>58285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263</v>
      </c>
      <c r="D17" s="41" t="s">
        <v>659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264</v>
      </c>
      <c r="D19" s="41" t="s">
        <v>660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265</v>
      </c>
      <c r="D21" s="44" t="s">
        <v>661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266</v>
      </c>
      <c r="D23" s="41" t="s">
        <v>662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484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458</v>
      </c>
      <c r="D27" s="42" t="s">
        <v>394</v>
      </c>
      <c r="E27" s="39"/>
      <c r="F27" s="11"/>
    </row>
    <row r="28" spans="1:15">
      <c r="B28" s="15"/>
      <c r="C28" s="65" t="s">
        <v>497</v>
      </c>
      <c r="D28" s="48" t="str">
        <f>IF(D27&lt;&gt;C28,VLOOKUP(D27,$C$29:$D$48,2,FALSE),C28)</f>
        <v>AVU Netz</v>
      </c>
      <c r="E28" s="38"/>
      <c r="F28" s="11"/>
      <c r="G28" s="2"/>
    </row>
    <row r="29" spans="1:15">
      <c r="B29" s="15"/>
      <c r="C29" s="22" t="s">
        <v>394</v>
      </c>
      <c r="D29" s="45" t="s">
        <v>663</v>
      </c>
      <c r="E29" s="40"/>
      <c r="F29" s="11"/>
      <c r="G29" s="2"/>
    </row>
    <row r="30" spans="1:15">
      <c r="B30" s="15"/>
      <c r="C30" s="22" t="s">
        <v>395</v>
      </c>
      <c r="D30" s="45"/>
      <c r="E30" s="40"/>
      <c r="F30" s="47"/>
      <c r="G30" s="2"/>
    </row>
    <row r="31" spans="1:15">
      <c r="B31" s="15"/>
      <c r="C31" s="22" t="s">
        <v>418</v>
      </c>
      <c r="D31" s="46"/>
      <c r="E31" s="40"/>
      <c r="F31" s="47"/>
      <c r="G31" s="2"/>
    </row>
    <row r="32" spans="1:15">
      <c r="B32" s="15"/>
      <c r="C32" s="22" t="s">
        <v>419</v>
      </c>
      <c r="D32" s="46"/>
      <c r="E32" s="40"/>
      <c r="F32" s="47"/>
      <c r="G32" s="2"/>
    </row>
    <row r="33" spans="2:7">
      <c r="B33" s="15"/>
      <c r="C33" s="22" t="s">
        <v>420</v>
      </c>
      <c r="D33" s="45"/>
      <c r="E33" s="40"/>
      <c r="F33" s="47"/>
      <c r="G33" s="2"/>
    </row>
    <row r="34" spans="2:7">
      <c r="B34" s="15"/>
      <c r="C34" s="22" t="s">
        <v>421</v>
      </c>
      <c r="D34" s="46"/>
      <c r="E34" s="40"/>
      <c r="F34" s="47"/>
      <c r="G34" s="2"/>
    </row>
    <row r="35" spans="2:7">
      <c r="B35" s="15"/>
      <c r="C35" s="22" t="s">
        <v>422</v>
      </c>
      <c r="D35" s="46"/>
      <c r="E35" s="40"/>
      <c r="F35" s="47"/>
      <c r="G35" s="2"/>
    </row>
    <row r="36" spans="2:7">
      <c r="B36" s="15"/>
      <c r="C36" s="22" t="s">
        <v>423</v>
      </c>
      <c r="D36" s="46"/>
      <c r="E36" s="40"/>
      <c r="F36" s="47"/>
      <c r="G36" s="2"/>
    </row>
    <row r="37" spans="2:7">
      <c r="B37" s="15"/>
      <c r="C37" s="22" t="s">
        <v>424</v>
      </c>
      <c r="D37" s="46"/>
      <c r="E37" s="40"/>
      <c r="F37" s="47"/>
      <c r="G37" s="2"/>
    </row>
    <row r="38" spans="2:7">
      <c r="B38" s="15"/>
      <c r="C38" s="22" t="s">
        <v>430</v>
      </c>
      <c r="D38" s="46"/>
      <c r="E38" s="40"/>
      <c r="F38" s="47"/>
      <c r="G38" s="2"/>
    </row>
    <row r="39" spans="2:7">
      <c r="B39" s="15"/>
      <c r="C39" s="22" t="s">
        <v>431</v>
      </c>
      <c r="D39" s="46"/>
      <c r="E39" s="40"/>
      <c r="F39" s="47"/>
      <c r="G39" s="2"/>
    </row>
    <row r="40" spans="2:7">
      <c r="B40" s="15"/>
      <c r="C40" s="22" t="s">
        <v>432</v>
      </c>
      <c r="D40" s="46"/>
      <c r="E40" s="40"/>
      <c r="F40" s="47"/>
      <c r="G40" s="2"/>
    </row>
    <row r="41" spans="2:7">
      <c r="B41" s="15"/>
      <c r="C41" s="22" t="s">
        <v>433</v>
      </c>
      <c r="D41" s="46"/>
      <c r="E41" s="40"/>
      <c r="F41" s="47"/>
      <c r="G41" s="2"/>
    </row>
    <row r="42" spans="2:7">
      <c r="B42" s="15"/>
      <c r="C42" s="22" t="s">
        <v>434</v>
      </c>
      <c r="D42" s="46"/>
      <c r="E42" s="40"/>
      <c r="F42" s="47"/>
      <c r="G42" s="2"/>
    </row>
    <row r="43" spans="2:7">
      <c r="B43" s="15"/>
      <c r="C43" s="22" t="s">
        <v>435</v>
      </c>
      <c r="D43" s="46"/>
      <c r="E43" s="40"/>
      <c r="F43" s="47"/>
      <c r="G43" s="2"/>
    </row>
    <row r="44" spans="2:7">
      <c r="B44" s="15"/>
      <c r="C44" s="22" t="s">
        <v>436</v>
      </c>
      <c r="D44" s="46"/>
      <c r="E44" s="40"/>
      <c r="F44" s="47"/>
      <c r="G44" s="2"/>
    </row>
    <row r="45" spans="2:7">
      <c r="B45" s="15"/>
      <c r="C45" s="22" t="s">
        <v>437</v>
      </c>
      <c r="D45" s="46"/>
      <c r="E45" s="40"/>
      <c r="F45" s="47"/>
      <c r="G45" s="2"/>
    </row>
    <row r="46" spans="2:7">
      <c r="B46" s="15"/>
      <c r="C46" s="22" t="s">
        <v>438</v>
      </c>
      <c r="D46" s="46"/>
      <c r="E46" s="40"/>
      <c r="F46" s="47"/>
    </row>
    <row r="47" spans="2:7">
      <c r="B47" s="15"/>
      <c r="C47" s="22" t="s">
        <v>439</v>
      </c>
      <c r="D47" s="46"/>
      <c r="E47" s="40"/>
      <c r="F47" s="47"/>
    </row>
    <row r="48" spans="2:7">
      <c r="B48" s="15"/>
      <c r="C48" s="22" t="s">
        <v>440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31" zoomScale="80" zoomScaleNormal="80" workbookViewId="0">
      <selection activeCell="C56" sqref="C56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268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444</v>
      </c>
      <c r="D5" s="58" t="str">
        <f>Netzbetreiber!$D$9</f>
        <v>AVU Netz GmbH</v>
      </c>
      <c r="H5" s="67"/>
      <c r="I5" s="67"/>
      <c r="J5" s="67"/>
      <c r="K5" s="67"/>
    </row>
    <row r="6" spans="2:15" ht="15" customHeight="1">
      <c r="B6" s="22"/>
      <c r="C6" s="61" t="s">
        <v>443</v>
      </c>
      <c r="D6" s="58" t="str">
        <f>Netzbetreiber!D28</f>
        <v>AVU Netz</v>
      </c>
      <c r="E6" s="15"/>
      <c r="H6" s="67"/>
      <c r="I6" s="67"/>
      <c r="J6" s="67"/>
      <c r="K6" s="67"/>
    </row>
    <row r="7" spans="2:15" ht="15" customHeight="1">
      <c r="B7" s="22"/>
      <c r="C7" s="60" t="s">
        <v>485</v>
      </c>
      <c r="D7" s="328" t="str">
        <f>Netzbetreiber!$D$11</f>
        <v>9870012500004</v>
      </c>
      <c r="E7" s="15"/>
      <c r="H7" s="67"/>
      <c r="I7" s="67"/>
      <c r="J7" s="67"/>
      <c r="K7" s="67"/>
    </row>
    <row r="8" spans="2:15" ht="15" customHeight="1">
      <c r="B8" s="22"/>
      <c r="C8" s="56" t="s">
        <v>132</v>
      </c>
      <c r="D8" s="50">
        <f>Netzbetreiber!$D$6</f>
        <v>43374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267</v>
      </c>
      <c r="D11" s="33" t="s">
        <v>255</v>
      </c>
      <c r="E11" s="15"/>
      <c r="H11" s="271" t="s">
        <v>255</v>
      </c>
      <c r="I11" s="271" t="s">
        <v>258</v>
      </c>
      <c r="J11" s="271" t="s">
        <v>259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609</v>
      </c>
      <c r="D13" s="33" t="s">
        <v>610</v>
      </c>
      <c r="E13" s="15"/>
      <c r="H13" s="271" t="s">
        <v>610</v>
      </c>
      <c r="I13" s="271" t="s">
        <v>611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82</v>
      </c>
      <c r="C15" s="5" t="s">
        <v>429</v>
      </c>
      <c r="D15" s="42" t="s">
        <v>664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428</v>
      </c>
      <c r="D16" s="42" t="s">
        <v>427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83</v>
      </c>
      <c r="C18" s="31" t="s">
        <v>367</v>
      </c>
      <c r="D18" s="49" t="s">
        <v>256</v>
      </c>
      <c r="E18" s="15"/>
      <c r="H18" s="269" t="s">
        <v>256</v>
      </c>
      <c r="I18" s="269" t="s">
        <v>134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569</v>
      </c>
      <c r="I19" s="270" t="s">
        <v>486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487</v>
      </c>
      <c r="I20" s="270" t="s">
        <v>488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84</v>
      </c>
      <c r="C22" s="8" t="s">
        <v>607</v>
      </c>
      <c r="D22" s="49" t="s">
        <v>603</v>
      </c>
      <c r="E22" s="15"/>
      <c r="H22" s="267" t="s">
        <v>603</v>
      </c>
      <c r="I22" s="267" t="s">
        <v>604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605</v>
      </c>
      <c r="E23" s="15"/>
      <c r="H23" s="267" t="s">
        <v>606</v>
      </c>
      <c r="I23" s="8" t="s">
        <v>602</v>
      </c>
      <c r="J23" s="8"/>
      <c r="K23" s="8"/>
      <c r="L23" s="268"/>
    </row>
    <row r="24" spans="2:16" ht="15" customHeight="1">
      <c r="B24" s="22"/>
      <c r="C24" s="24" t="s">
        <v>608</v>
      </c>
      <c r="D24" s="24" t="str">
        <f>IF(D22=$H$22,L24,IF(D23=$H$24,M24,N24))</f>
        <v>=&gt;  Q(D) = KW  x  h(T, SLP-Typ)  x  F(WT)</v>
      </c>
      <c r="E24" s="15"/>
      <c r="H24" s="267" t="s">
        <v>605</v>
      </c>
      <c r="I24" s="267" t="s">
        <v>612</v>
      </c>
      <c r="J24" s="8"/>
      <c r="K24" s="8"/>
      <c r="L24" s="270" t="s">
        <v>613</v>
      </c>
      <c r="M24" s="270" t="s">
        <v>615</v>
      </c>
      <c r="N24" s="270" t="s">
        <v>614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369</v>
      </c>
      <c r="C26" s="6" t="s">
        <v>572</v>
      </c>
      <c r="D26" s="42" t="s">
        <v>135</v>
      </c>
      <c r="E26" s="15"/>
      <c r="H26" s="269" t="s">
        <v>133</v>
      </c>
      <c r="I26" s="269" t="s">
        <v>135</v>
      </c>
      <c r="J26" s="267"/>
      <c r="K26" s="267"/>
      <c r="L26" s="268"/>
    </row>
    <row r="27" spans="2:16" ht="15" customHeight="1">
      <c r="B27" s="7"/>
      <c r="C27" s="6" t="s">
        <v>616</v>
      </c>
      <c r="D27" s="42" t="s">
        <v>617</v>
      </c>
      <c r="E27" s="15"/>
      <c r="H27" s="297" t="s">
        <v>617</v>
      </c>
      <c r="I27" s="269" t="s">
        <v>618</v>
      </c>
      <c r="J27" s="269" t="s">
        <v>619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620</v>
      </c>
      <c r="I28" s="270" t="s">
        <v>621</v>
      </c>
      <c r="J28" s="270" t="s">
        <v>622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623</v>
      </c>
      <c r="I29" s="270" t="s">
        <v>624</v>
      </c>
      <c r="J29" s="270" t="s">
        <v>625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491</v>
      </c>
      <c r="C31" s="6" t="s">
        <v>571</v>
      </c>
      <c r="D31" s="42" t="s">
        <v>135</v>
      </c>
      <c r="E31" s="15"/>
      <c r="H31" s="269" t="s">
        <v>133</v>
      </c>
      <c r="I31" s="269" t="s">
        <v>135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626</v>
      </c>
      <c r="I32" s="270" t="s">
        <v>627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628</v>
      </c>
      <c r="I33" s="267" t="s">
        <v>623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543</v>
      </c>
      <c r="C35" s="24" t="s">
        <v>493</v>
      </c>
      <c r="D35" s="42">
        <v>4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544</v>
      </c>
      <c r="C37" s="5" t="s">
        <v>364</v>
      </c>
      <c r="D37" s="34">
        <v>1500000</v>
      </c>
      <c r="E37" s="15" t="s">
        <v>501</v>
      </c>
      <c r="I37" s="267"/>
      <c r="J37" s="267"/>
      <c r="K37" s="267"/>
      <c r="L37" s="267"/>
      <c r="M37" s="268"/>
    </row>
    <row r="38" spans="2:39" customFormat="1" ht="15" customHeight="1">
      <c r="C38" s="8" t="s">
        <v>489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545</v>
      </c>
      <c r="C40" s="5" t="s">
        <v>365</v>
      </c>
      <c r="D40" s="36">
        <v>500</v>
      </c>
      <c r="E40" s="15" t="s">
        <v>535</v>
      </c>
      <c r="H40" s="67"/>
      <c r="I40" s="67"/>
      <c r="J40" s="67"/>
      <c r="K40" s="67"/>
    </row>
    <row r="41" spans="2:39" ht="15" customHeight="1">
      <c r="C41" s="8" t="s">
        <v>490</v>
      </c>
    </row>
    <row r="42" spans="2:39" ht="15" customHeight="1">
      <c r="B42" s="7"/>
      <c r="C42" s="3"/>
    </row>
    <row r="43" spans="2:39" ht="15" customHeight="1">
      <c r="B43" s="7"/>
      <c r="C43" s="3" t="s">
        <v>534</v>
      </c>
    </row>
    <row r="44" spans="2:39" ht="18" customHeight="1">
      <c r="C44" s="3" t="s">
        <v>536</v>
      </c>
    </row>
    <row r="45" spans="2:39" ht="18" customHeight="1">
      <c r="C45" s="3"/>
    </row>
    <row r="46" spans="2:39" ht="15" customHeight="1">
      <c r="B46" s="22" t="s">
        <v>546</v>
      </c>
      <c r="C46" s="60" t="s">
        <v>570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580</v>
      </c>
      <c r="D48" s="45" t="s">
        <v>665</v>
      </c>
    </row>
    <row r="49" spans="3:4" ht="18" customHeight="1">
      <c r="C49" s="22" t="s">
        <v>581</v>
      </c>
      <c r="D49" s="45"/>
    </row>
    <row r="50" spans="3:4" ht="18" customHeight="1">
      <c r="C50" s="22" t="s">
        <v>582</v>
      </c>
      <c r="D50" s="45"/>
    </row>
    <row r="51" spans="3:4" ht="18" customHeight="1">
      <c r="C51" s="22" t="s">
        <v>583</v>
      </c>
      <c r="D51" s="45"/>
    </row>
    <row r="52" spans="3:4" ht="18" customHeight="1">
      <c r="C52" s="22" t="s">
        <v>584</v>
      </c>
      <c r="D52" s="45"/>
    </row>
    <row r="53" spans="3:4" ht="18" customHeight="1">
      <c r="C53" s="22" t="s">
        <v>585</v>
      </c>
      <c r="D53" s="45"/>
    </row>
    <row r="54" spans="3:4" ht="18" customHeight="1">
      <c r="C54" s="22" t="s">
        <v>586</v>
      </c>
      <c r="D54" s="45"/>
    </row>
    <row r="55" spans="3:4" ht="18" customHeight="1">
      <c r="C55" s="22" t="s">
        <v>587</v>
      </c>
      <c r="D55" s="45"/>
    </row>
    <row r="56" spans="3:4" ht="18" customHeight="1">
      <c r="C56" s="22" t="s">
        <v>588</v>
      </c>
      <c r="D56" s="45"/>
    </row>
    <row r="57" spans="3:4" ht="18" customHeight="1">
      <c r="C57" s="22" t="s">
        <v>589</v>
      </c>
      <c r="D57" s="45"/>
    </row>
    <row r="58" spans="3:4" ht="18" customHeight="1">
      <c r="C58" s="22" t="s">
        <v>590</v>
      </c>
      <c r="D58" s="45"/>
    </row>
    <row r="59" spans="3:4" ht="18" customHeight="1">
      <c r="C59" s="22" t="s">
        <v>591</v>
      </c>
      <c r="D59" s="45"/>
    </row>
    <row r="60" spans="3:4" ht="18" customHeight="1">
      <c r="C60" s="22" t="s">
        <v>592</v>
      </c>
      <c r="D60" s="45"/>
    </row>
    <row r="61" spans="3:4" ht="18" customHeight="1">
      <c r="C61" s="22" t="s">
        <v>593</v>
      </c>
      <c r="D61" s="45"/>
    </row>
    <row r="62" spans="3:4" ht="18" customHeight="1">
      <c r="C62" s="22" t="s">
        <v>594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F52" sqref="F52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538</v>
      </c>
    </row>
    <row r="3" spans="2:56" ht="15" customHeight="1">
      <c r="B3" s="170"/>
    </row>
    <row r="4" spans="2:56">
      <c r="B4" s="129"/>
      <c r="C4" s="56" t="s">
        <v>444</v>
      </c>
      <c r="D4" s="57"/>
      <c r="E4" s="330" t="str">
        <f>Netzbetreiber!D9</f>
        <v>AVU Netz GmbH</v>
      </c>
      <c r="F4" s="330"/>
      <c r="G4" s="330"/>
      <c r="M4" s="129"/>
      <c r="N4" s="129"/>
      <c r="O4" s="129"/>
    </row>
    <row r="5" spans="2:56">
      <c r="B5" s="129"/>
      <c r="C5" s="56" t="s">
        <v>443</v>
      </c>
      <c r="D5" s="57"/>
      <c r="E5" s="58" t="str">
        <f>Netzbetreiber!D28</f>
        <v>AVU Netz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485</v>
      </c>
      <c r="D6" s="57"/>
      <c r="E6" s="329" t="str">
        <f>Netzbetreiber!D11</f>
        <v>9870012500004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132</v>
      </c>
      <c r="D7" s="57"/>
      <c r="E7" s="50">
        <f>Netzbetreiber!D6</f>
        <v>43374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495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517</v>
      </c>
      <c r="D9" s="129"/>
      <c r="E9" s="129"/>
      <c r="F9" s="153">
        <f>'SLP-Verfahren'!D46</f>
        <v>1</v>
      </c>
      <c r="H9" s="171" t="s">
        <v>595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579</v>
      </c>
      <c r="D10" s="129"/>
      <c r="E10" s="129"/>
      <c r="F10" s="49">
        <v>1</v>
      </c>
      <c r="G10" s="57"/>
      <c r="H10" s="171" t="s">
        <v>596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597</v>
      </c>
      <c r="D11" s="129"/>
      <c r="E11" s="129"/>
      <c r="F11" s="333" t="str">
        <f>INDEX('SLP-Verfahren'!D48:D62,'SLP-Temp-Gebiet #01'!F10)</f>
        <v>DWD Lüdenscheid Nr. 10418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578</v>
      </c>
      <c r="D13" s="342"/>
      <c r="E13" s="342"/>
      <c r="F13" s="181" t="s">
        <v>542</v>
      </c>
      <c r="G13" s="129" t="s">
        <v>540</v>
      </c>
      <c r="H13" s="261" t="s">
        <v>557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447</v>
      </c>
      <c r="D14" s="343"/>
      <c r="E14" s="89" t="s">
        <v>448</v>
      </c>
      <c r="F14" s="262" t="s">
        <v>84</v>
      </c>
      <c r="G14" s="263" t="s">
        <v>566</v>
      </c>
      <c r="H14" s="51">
        <v>0</v>
      </c>
      <c r="I14" s="57"/>
      <c r="J14" s="129"/>
      <c r="K14" s="129"/>
      <c r="L14" s="129"/>
      <c r="M14" s="129"/>
      <c r="N14" s="129"/>
      <c r="O14" s="332" t="s">
        <v>645</v>
      </c>
      <c r="R14" s="207" t="s">
        <v>558</v>
      </c>
      <c r="S14" s="207" t="s">
        <v>559</v>
      </c>
      <c r="T14" s="207" t="s">
        <v>560</v>
      </c>
      <c r="U14" s="207" t="s">
        <v>561</v>
      </c>
      <c r="V14" s="207" t="s">
        <v>541</v>
      </c>
      <c r="W14" s="207" t="s">
        <v>562</v>
      </c>
      <c r="X14" s="207" t="s">
        <v>563</v>
      </c>
      <c r="Y14" s="207" t="s">
        <v>564</v>
      </c>
      <c r="Z14" s="207" t="s">
        <v>565</v>
      </c>
      <c r="AA14" s="207" t="s">
        <v>566</v>
      </c>
      <c r="AB14" s="207" t="s">
        <v>567</v>
      </c>
      <c r="AC14" s="207" t="s">
        <v>568</v>
      </c>
    </row>
    <row r="15" spans="2:56" ht="19.5" customHeight="1">
      <c r="B15" s="129"/>
      <c r="C15" s="343" t="s">
        <v>386</v>
      </c>
      <c r="D15" s="343"/>
      <c r="E15" s="89" t="s">
        <v>448</v>
      </c>
      <c r="F15" s="262" t="s">
        <v>70</v>
      </c>
      <c r="G15" s="263" t="s">
        <v>560</v>
      </c>
      <c r="H15" s="51">
        <v>0</v>
      </c>
      <c r="I15" s="57"/>
      <c r="J15" s="129"/>
      <c r="K15" s="129"/>
      <c r="L15" s="129"/>
      <c r="M15" s="129"/>
      <c r="N15" s="129"/>
      <c r="O15" s="160" t="s">
        <v>522</v>
      </c>
      <c r="R15" s="260" t="s">
        <v>70</v>
      </c>
      <c r="S15" s="260" t="s">
        <v>71</v>
      </c>
      <c r="T15" s="260" t="s">
        <v>72</v>
      </c>
      <c r="U15" s="260" t="s">
        <v>73</v>
      </c>
      <c r="V15" s="260" t="s">
        <v>74</v>
      </c>
      <c r="W15" s="260" t="s">
        <v>75</v>
      </c>
      <c r="X15" s="260" t="s">
        <v>76</v>
      </c>
      <c r="Y15" s="260" t="s">
        <v>77</v>
      </c>
      <c r="Z15" s="260" t="s">
        <v>78</v>
      </c>
      <c r="AA15" s="260" t="s">
        <v>79</v>
      </c>
      <c r="AB15" s="260" t="s">
        <v>80</v>
      </c>
      <c r="AC15" s="260" t="s">
        <v>81</v>
      </c>
      <c r="AD15" s="260" t="s">
        <v>82</v>
      </c>
      <c r="AE15" s="260" t="s">
        <v>83</v>
      </c>
      <c r="AF15" s="260" t="s">
        <v>84</v>
      </c>
      <c r="AG15" s="260" t="s">
        <v>369</v>
      </c>
      <c r="AH15" s="260" t="s">
        <v>491</v>
      </c>
      <c r="AI15" s="260" t="s">
        <v>543</v>
      </c>
      <c r="AJ15" s="260" t="s">
        <v>544</v>
      </c>
      <c r="AK15" s="260" t="s">
        <v>545</v>
      </c>
      <c r="AL15" s="260" t="s">
        <v>546</v>
      </c>
      <c r="AM15" s="260" t="s">
        <v>547</v>
      </c>
      <c r="AN15" s="260" t="s">
        <v>548</v>
      </c>
      <c r="AO15" s="260" t="s">
        <v>549</v>
      </c>
      <c r="AP15" s="260" t="s">
        <v>550</v>
      </c>
      <c r="AQ15" s="260" t="s">
        <v>551</v>
      </c>
      <c r="AR15" s="260" t="s">
        <v>552</v>
      </c>
      <c r="AS15" s="260" t="s">
        <v>553</v>
      </c>
      <c r="AT15" s="260" t="s">
        <v>554</v>
      </c>
      <c r="AU15" s="260" t="s">
        <v>555</v>
      </c>
      <c r="AV15" s="260" t="s">
        <v>556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512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518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513</v>
      </c>
      <c r="D20" s="178" t="s">
        <v>508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520</v>
      </c>
      <c r="D21" s="152" t="s">
        <v>510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531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144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136</v>
      </c>
      <c r="D23" s="186"/>
      <c r="E23" s="155" t="s">
        <v>138</v>
      </c>
      <c r="F23" s="155" t="s">
        <v>138</v>
      </c>
      <c r="G23" s="155" t="s">
        <v>138</v>
      </c>
      <c r="H23" s="155" t="s">
        <v>138</v>
      </c>
      <c r="I23" s="155" t="s">
        <v>138</v>
      </c>
      <c r="J23" s="155" t="s">
        <v>138</v>
      </c>
      <c r="K23" s="155" t="s">
        <v>138</v>
      </c>
      <c r="L23" s="155" t="s">
        <v>138</v>
      </c>
      <c r="M23" s="155" t="s">
        <v>138</v>
      </c>
      <c r="N23" s="155" t="s">
        <v>138</v>
      </c>
      <c r="O23" s="183" t="s">
        <v>141</v>
      </c>
      <c r="Q23" s="209"/>
      <c r="R23" s="67" t="s">
        <v>138</v>
      </c>
      <c r="S23" s="67" t="s">
        <v>498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515</v>
      </c>
      <c r="D24" s="186"/>
      <c r="E24" s="155" t="s">
        <v>666</v>
      </c>
      <c r="F24" s="155" t="s">
        <v>576</v>
      </c>
      <c r="G24" s="155"/>
      <c r="H24" s="155"/>
      <c r="I24" s="155"/>
      <c r="J24" s="155"/>
      <c r="K24" s="155"/>
      <c r="L24" s="155"/>
      <c r="M24" s="155"/>
      <c r="N24" s="155"/>
      <c r="O24" s="183" t="s">
        <v>516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509</v>
      </c>
      <c r="D25" s="186"/>
      <c r="E25" s="159">
        <v>10418</v>
      </c>
      <c r="F25" s="159" t="s">
        <v>362</v>
      </c>
      <c r="G25" s="159"/>
      <c r="H25" s="159"/>
      <c r="I25" s="159"/>
      <c r="J25" s="159"/>
      <c r="K25" s="159"/>
      <c r="L25" s="159"/>
      <c r="M25" s="159"/>
      <c r="N25" s="159"/>
      <c r="O25" s="183" t="s">
        <v>142</v>
      </c>
      <c r="Q25" s="209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140</v>
      </c>
      <c r="D26" s="186"/>
      <c r="E26" s="155" t="s">
        <v>499</v>
      </c>
      <c r="F26" s="155" t="s">
        <v>499</v>
      </c>
      <c r="G26" s="155"/>
      <c r="H26" s="155"/>
      <c r="I26" s="155"/>
      <c r="J26" s="155"/>
      <c r="K26" s="155"/>
      <c r="L26" s="155"/>
      <c r="M26" s="155"/>
      <c r="N26" s="155"/>
      <c r="O26" s="183" t="s">
        <v>141</v>
      </c>
      <c r="Q26" s="209"/>
      <c r="R26" s="67" t="s">
        <v>499</v>
      </c>
      <c r="S26" s="67" t="s">
        <v>500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514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139</v>
      </c>
      <c r="D30" s="178" t="s">
        <v>254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143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521</v>
      </c>
      <c r="D31" s="184" t="s">
        <v>253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527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144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360</v>
      </c>
      <c r="D33" s="152" t="s">
        <v>359</v>
      </c>
      <c r="E33" s="155" t="s">
        <v>3</v>
      </c>
      <c r="F33" s="155" t="s">
        <v>358</v>
      </c>
      <c r="G33" s="155" t="s">
        <v>349</v>
      </c>
      <c r="H33" s="155" t="s">
        <v>350</v>
      </c>
      <c r="I33" s="155"/>
      <c r="J33" s="155"/>
      <c r="K33" s="155"/>
      <c r="L33" s="155"/>
      <c r="M33" s="155"/>
      <c r="N33" s="155"/>
      <c r="O33" s="183" t="s">
        <v>141</v>
      </c>
      <c r="Q33" s="209"/>
      <c r="R33" s="67" t="s">
        <v>3</v>
      </c>
      <c r="S33" s="67" t="s">
        <v>358</v>
      </c>
      <c r="T33" s="67" t="s">
        <v>349</v>
      </c>
      <c r="U33" s="67" t="s">
        <v>350</v>
      </c>
      <c r="V33" s="67" t="s">
        <v>351</v>
      </c>
      <c r="W33" s="67" t="s">
        <v>352</v>
      </c>
      <c r="X33" s="67" t="s">
        <v>353</v>
      </c>
      <c r="Y33" s="67" t="s">
        <v>354</v>
      </c>
      <c r="Z33" s="67" t="s">
        <v>355</v>
      </c>
      <c r="AA33" s="67" t="s">
        <v>356</v>
      </c>
      <c r="AB33" s="67" t="s">
        <v>357</v>
      </c>
    </row>
    <row r="34" spans="2:28">
      <c r="B34" s="181"/>
      <c r="C34" s="185" t="s">
        <v>450</v>
      </c>
      <c r="D34" s="152" t="s">
        <v>449</v>
      </c>
      <c r="E34" s="155" t="s">
        <v>506</v>
      </c>
      <c r="F34" s="155" t="s">
        <v>506</v>
      </c>
      <c r="G34" s="155" t="s">
        <v>506</v>
      </c>
      <c r="H34" s="155" t="s">
        <v>506</v>
      </c>
      <c r="I34" s="161"/>
      <c r="J34" s="161"/>
      <c r="K34" s="161"/>
      <c r="L34" s="161"/>
      <c r="M34" s="161"/>
      <c r="N34" s="161"/>
      <c r="O34" s="183" t="s">
        <v>141</v>
      </c>
      <c r="Q34" s="209"/>
      <c r="R34" s="67" t="s">
        <v>506</v>
      </c>
      <c r="S34" s="67" t="s">
        <v>507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599</v>
      </c>
      <c r="D35" s="152" t="s">
        <v>600</v>
      </c>
      <c r="E35" s="155" t="s">
        <v>598</v>
      </c>
      <c r="F35" s="155" t="s">
        <v>598</v>
      </c>
      <c r="G35" s="155" t="s">
        <v>598</v>
      </c>
      <c r="H35" s="155" t="s">
        <v>598</v>
      </c>
      <c r="I35" s="155" t="s">
        <v>598</v>
      </c>
      <c r="J35" s="155" t="s">
        <v>598</v>
      </c>
      <c r="K35" s="155" t="s">
        <v>598</v>
      </c>
      <c r="L35" s="155" t="s">
        <v>598</v>
      </c>
      <c r="M35" s="155" t="s">
        <v>598</v>
      </c>
      <c r="N35" s="155" t="s">
        <v>598</v>
      </c>
      <c r="O35" s="183" t="s">
        <v>141</v>
      </c>
      <c r="Q35" s="209"/>
      <c r="R35" s="67" t="s">
        <v>598</v>
      </c>
      <c r="S35" s="67" t="s">
        <v>601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442</v>
      </c>
      <c r="D36" s="118" t="s">
        <v>532</v>
      </c>
      <c r="E36" s="161" t="s">
        <v>451</v>
      </c>
      <c r="F36" s="161" t="s">
        <v>451</v>
      </c>
      <c r="G36" s="161" t="s">
        <v>452</v>
      </c>
      <c r="H36" s="161" t="s">
        <v>452</v>
      </c>
      <c r="I36" s="161"/>
      <c r="J36" s="161"/>
      <c r="K36" s="161"/>
      <c r="L36" s="161"/>
      <c r="M36" s="161"/>
      <c r="N36" s="161"/>
      <c r="O36" s="183" t="s">
        <v>141</v>
      </c>
      <c r="Q36" s="209"/>
      <c r="R36" s="67" t="s">
        <v>452</v>
      </c>
      <c r="S36" s="67" t="s">
        <v>451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269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348</v>
      </c>
      <c r="D39" s="196"/>
      <c r="E39" s="196" t="s">
        <v>525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526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519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523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524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529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530</v>
      </c>
      <c r="D46" s="199" t="s">
        <v>528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361</v>
      </c>
      <c r="K46" s="196"/>
      <c r="L46" s="196"/>
      <c r="M46" s="196"/>
      <c r="N46" s="196"/>
      <c r="O46" s="197"/>
    </row>
    <row r="47" spans="2:28">
      <c r="B47" s="191"/>
      <c r="C47" s="198" t="s">
        <v>347</v>
      </c>
      <c r="D47" s="199" t="s">
        <v>528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361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573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537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513</v>
      </c>
      <c r="D54" s="178" t="s">
        <v>508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143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520</v>
      </c>
      <c r="D55" s="152" t="s">
        <v>510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531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144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136</v>
      </c>
      <c r="D57" s="186"/>
      <c r="E57" s="155" t="str">
        <f>E23</f>
        <v>DWD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141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515</v>
      </c>
      <c r="D58" s="186"/>
      <c r="E58" s="155" t="str">
        <f>E24</f>
        <v>Lüdenscheid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516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509</v>
      </c>
      <c r="D59" s="186"/>
      <c r="E59" s="159">
        <f>E25</f>
        <v>10418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142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140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514</v>
      </c>
      <c r="D62" s="129"/>
      <c r="E62" s="129"/>
      <c r="F62" s="156">
        <v>1</v>
      </c>
    </row>
    <row r="63" spans="2:28" ht="15" customHeight="1">
      <c r="E63" s="176">
        <f>IF(E64&gt;$F$62,0,1)</f>
        <v>1</v>
      </c>
      <c r="F63" s="176">
        <f t="shared" ref="F63:N63" si="11">IF(F64&gt;$F$62,0,1)</f>
        <v>0</v>
      </c>
      <c r="G63" s="176">
        <f t="shared" si="11"/>
        <v>0</v>
      </c>
      <c r="H63" s="176">
        <f t="shared" si="11"/>
        <v>0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139</v>
      </c>
      <c r="D64" s="178" t="s">
        <v>254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143</v>
      </c>
    </row>
    <row r="65" spans="2:15">
      <c r="B65" s="181"/>
      <c r="C65" s="182" t="s">
        <v>521</v>
      </c>
      <c r="D65" s="184" t="s">
        <v>253</v>
      </c>
      <c r="E65" s="279">
        <f>1-SUMPRODUCT(F63:N63,F65:N65)</f>
        <v>1</v>
      </c>
      <c r="F65" s="279">
        <f>ROUND(F66/$D$66,4)</f>
        <v>0.5</v>
      </c>
      <c r="G65" s="279">
        <f t="shared" ref="G65:N65" si="12">ROUND(G66/$D$66,4)</f>
        <v>0.25</v>
      </c>
      <c r="H65" s="279">
        <f t="shared" si="12"/>
        <v>0.125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527</v>
      </c>
      <c r="D66" s="184">
        <f>SUMPRODUCT(E66:N66,E63:N63)</f>
        <v>1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144</v>
      </c>
    </row>
    <row r="67" spans="2:15">
      <c r="B67" s="181"/>
      <c r="C67" s="185" t="s">
        <v>360</v>
      </c>
      <c r="D67" s="152" t="s">
        <v>359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141</v>
      </c>
    </row>
    <row r="68" spans="2:15">
      <c r="B68" s="181"/>
      <c r="C68" s="185" t="s">
        <v>450</v>
      </c>
      <c r="D68" s="152" t="s">
        <v>449</v>
      </c>
      <c r="E68" s="158" t="str">
        <f>E34</f>
        <v>Gastag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141</v>
      </c>
    </row>
    <row r="69" spans="2:15">
      <c r="B69" s="181"/>
      <c r="C69" s="185" t="s">
        <v>599</v>
      </c>
      <c r="D69" s="152" t="s">
        <v>600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141</v>
      </c>
    </row>
    <row r="70" spans="2:15">
      <c r="B70" s="181"/>
      <c r="C70" s="190" t="s">
        <v>442</v>
      </c>
      <c r="D70" s="118" t="s">
        <v>532</v>
      </c>
      <c r="E70" s="162" t="s">
        <v>452</v>
      </c>
      <c r="F70" s="162" t="s">
        <v>452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141</v>
      </c>
    </row>
    <row r="71" spans="2:15"/>
    <row r="72" spans="2:15" ht="15.75" customHeight="1">
      <c r="C72" s="344" t="s">
        <v>574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538</v>
      </c>
    </row>
    <row r="3" spans="2:56" ht="15" customHeight="1">
      <c r="B3" s="170"/>
    </row>
    <row r="4" spans="2:56">
      <c r="B4" s="129"/>
      <c r="C4" s="56" t="s">
        <v>444</v>
      </c>
      <c r="D4" s="57"/>
      <c r="E4" s="330" t="str">
        <f>Netzbetreiber!$D$9</f>
        <v>AVU Netz GmbH</v>
      </c>
      <c r="F4" s="129"/>
      <c r="M4" s="129"/>
      <c r="N4" s="129"/>
      <c r="O4" s="129"/>
    </row>
    <row r="5" spans="2:56">
      <c r="B5" s="129"/>
      <c r="C5" s="56" t="s">
        <v>443</v>
      </c>
      <c r="D5" s="57"/>
      <c r="E5" s="58" t="str">
        <f>Netzbetreiber!$D$28</f>
        <v>AVU Netz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485</v>
      </c>
      <c r="D6" s="57"/>
      <c r="E6" s="329" t="str">
        <f>Netzbetreiber!$D$11</f>
        <v>9870012500004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132</v>
      </c>
      <c r="D7" s="57"/>
      <c r="E7" s="50">
        <f>Netzbetreiber!$D$6</f>
        <v>43374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495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517</v>
      </c>
      <c r="D9" s="129"/>
      <c r="E9" s="129"/>
      <c r="F9" s="153">
        <f>'SLP-Verfahren'!D46</f>
        <v>1</v>
      </c>
      <c r="H9" s="171" t="s">
        <v>595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579</v>
      </c>
      <c r="D10" s="129"/>
      <c r="E10" s="129"/>
      <c r="F10" s="49">
        <v>2</v>
      </c>
      <c r="G10" s="57"/>
      <c r="H10" s="171" t="s">
        <v>596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597</v>
      </c>
      <c r="D11" s="129"/>
      <c r="E11" s="129"/>
      <c r="F11" s="333">
        <f>INDEX('SLP-Verfahren'!D48:D62,'SLP-Temp-Gebiet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578</v>
      </c>
      <c r="D13" s="342"/>
      <c r="E13" s="342"/>
      <c r="F13" s="181" t="s">
        <v>542</v>
      </c>
      <c r="G13" s="129" t="s">
        <v>540</v>
      </c>
      <c r="H13" s="261" t="s">
        <v>557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447</v>
      </c>
      <c r="D14" s="343"/>
      <c r="E14" s="89" t="s">
        <v>448</v>
      </c>
      <c r="F14" s="262" t="s">
        <v>84</v>
      </c>
      <c r="G14" s="263" t="s">
        <v>566</v>
      </c>
      <c r="H14" s="51">
        <v>0</v>
      </c>
      <c r="I14" s="57"/>
      <c r="J14" s="129"/>
      <c r="K14" s="129"/>
      <c r="L14" s="129"/>
      <c r="M14" s="129"/>
      <c r="N14" s="129"/>
      <c r="O14" s="332" t="s">
        <v>645</v>
      </c>
      <c r="R14" s="207" t="s">
        <v>558</v>
      </c>
      <c r="S14" s="207" t="s">
        <v>559</v>
      </c>
      <c r="T14" s="207" t="s">
        <v>560</v>
      </c>
      <c r="U14" s="207" t="s">
        <v>561</v>
      </c>
      <c r="V14" s="207" t="s">
        <v>541</v>
      </c>
      <c r="W14" s="207" t="s">
        <v>562</v>
      </c>
      <c r="X14" s="207" t="s">
        <v>563</v>
      </c>
      <c r="Y14" s="207" t="s">
        <v>564</v>
      </c>
      <c r="Z14" s="207" t="s">
        <v>565</v>
      </c>
      <c r="AA14" s="207" t="s">
        <v>566</v>
      </c>
      <c r="AB14" s="207" t="s">
        <v>567</v>
      </c>
      <c r="AC14" s="207" t="s">
        <v>568</v>
      </c>
    </row>
    <row r="15" spans="2:56" ht="19.5" customHeight="1">
      <c r="B15" s="129"/>
      <c r="C15" s="343" t="s">
        <v>386</v>
      </c>
      <c r="D15" s="343"/>
      <c r="E15" s="89" t="s">
        <v>448</v>
      </c>
      <c r="F15" s="262" t="s">
        <v>70</v>
      </c>
      <c r="G15" s="263" t="s">
        <v>560</v>
      </c>
      <c r="H15" s="51">
        <v>0</v>
      </c>
      <c r="I15" s="57"/>
      <c r="J15" s="129"/>
      <c r="K15" s="129"/>
      <c r="L15" s="129"/>
      <c r="M15" s="129"/>
      <c r="N15" s="129"/>
      <c r="O15" s="160" t="s">
        <v>522</v>
      </c>
      <c r="R15" s="260" t="s">
        <v>70</v>
      </c>
      <c r="S15" s="260" t="s">
        <v>71</v>
      </c>
      <c r="T15" s="260" t="s">
        <v>72</v>
      </c>
      <c r="U15" s="260" t="s">
        <v>73</v>
      </c>
      <c r="V15" s="260" t="s">
        <v>74</v>
      </c>
      <c r="W15" s="260" t="s">
        <v>75</v>
      </c>
      <c r="X15" s="260" t="s">
        <v>76</v>
      </c>
      <c r="Y15" s="260" t="s">
        <v>77</v>
      </c>
      <c r="Z15" s="260" t="s">
        <v>78</v>
      </c>
      <c r="AA15" s="260" t="s">
        <v>79</v>
      </c>
      <c r="AB15" s="260" t="s">
        <v>80</v>
      </c>
      <c r="AC15" s="260" t="s">
        <v>81</v>
      </c>
      <c r="AD15" s="260" t="s">
        <v>82</v>
      </c>
      <c r="AE15" s="260" t="s">
        <v>83</v>
      </c>
      <c r="AF15" s="260" t="s">
        <v>84</v>
      </c>
      <c r="AG15" s="260" t="s">
        <v>369</v>
      </c>
      <c r="AH15" s="260" t="s">
        <v>491</v>
      </c>
      <c r="AI15" s="260" t="s">
        <v>543</v>
      </c>
      <c r="AJ15" s="260" t="s">
        <v>544</v>
      </c>
      <c r="AK15" s="260" t="s">
        <v>545</v>
      </c>
      <c r="AL15" s="260" t="s">
        <v>546</v>
      </c>
      <c r="AM15" s="260" t="s">
        <v>547</v>
      </c>
      <c r="AN15" s="260" t="s">
        <v>548</v>
      </c>
      <c r="AO15" s="260" t="s">
        <v>549</v>
      </c>
      <c r="AP15" s="260" t="s">
        <v>550</v>
      </c>
      <c r="AQ15" s="260" t="s">
        <v>551</v>
      </c>
      <c r="AR15" s="260" t="s">
        <v>552</v>
      </c>
      <c r="AS15" s="260" t="s">
        <v>553</v>
      </c>
      <c r="AT15" s="260" t="s">
        <v>554</v>
      </c>
      <c r="AU15" s="260" t="s">
        <v>555</v>
      </c>
      <c r="AV15" s="260" t="s">
        <v>556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512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518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513</v>
      </c>
      <c r="D20" s="178" t="s">
        <v>508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520</v>
      </c>
      <c r="D21" s="152" t="s">
        <v>510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531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144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136</v>
      </c>
      <c r="D23" s="186"/>
      <c r="E23" s="155" t="s">
        <v>138</v>
      </c>
      <c r="F23" s="155" t="s">
        <v>138</v>
      </c>
      <c r="G23" s="155" t="s">
        <v>138</v>
      </c>
      <c r="H23" s="155" t="s">
        <v>138</v>
      </c>
      <c r="I23" s="155" t="s">
        <v>138</v>
      </c>
      <c r="J23" s="155" t="s">
        <v>138</v>
      </c>
      <c r="K23" s="155" t="s">
        <v>138</v>
      </c>
      <c r="L23" s="155" t="s">
        <v>138</v>
      </c>
      <c r="M23" s="155" t="s">
        <v>138</v>
      </c>
      <c r="N23" s="155" t="s">
        <v>138</v>
      </c>
      <c r="O23" s="183" t="s">
        <v>141</v>
      </c>
      <c r="Q23" s="209"/>
      <c r="R23" s="67" t="s">
        <v>138</v>
      </c>
      <c r="S23" s="67" t="s">
        <v>498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515</v>
      </c>
      <c r="D24" s="186"/>
      <c r="E24" s="155" t="s">
        <v>575</v>
      </c>
      <c r="F24" s="155" t="s">
        <v>576</v>
      </c>
      <c r="G24" s="155"/>
      <c r="H24" s="155"/>
      <c r="I24" s="155"/>
      <c r="J24" s="155"/>
      <c r="K24" s="155"/>
      <c r="L24" s="155"/>
      <c r="M24" s="155"/>
      <c r="N24" s="155"/>
      <c r="O24" s="183" t="s">
        <v>516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509</v>
      </c>
      <c r="D25" s="186"/>
      <c r="E25" s="159" t="s">
        <v>362</v>
      </c>
      <c r="F25" s="159" t="s">
        <v>362</v>
      </c>
      <c r="G25" s="159"/>
      <c r="H25" s="159"/>
      <c r="I25" s="159"/>
      <c r="J25" s="159"/>
      <c r="K25" s="159"/>
      <c r="L25" s="159"/>
      <c r="M25" s="159"/>
      <c r="N25" s="159"/>
      <c r="O25" s="183" t="s">
        <v>142</v>
      </c>
      <c r="Q25" s="209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140</v>
      </c>
      <c r="D26" s="186"/>
      <c r="E26" s="155" t="s">
        <v>499</v>
      </c>
      <c r="F26" s="155" t="s">
        <v>499</v>
      </c>
      <c r="G26" s="155"/>
      <c r="H26" s="155"/>
      <c r="I26" s="155"/>
      <c r="J26" s="155"/>
      <c r="K26" s="155"/>
      <c r="L26" s="155"/>
      <c r="M26" s="155"/>
      <c r="N26" s="155"/>
      <c r="O26" s="183" t="s">
        <v>141</v>
      </c>
      <c r="Q26" s="209"/>
      <c r="R26" s="67" t="s">
        <v>499</v>
      </c>
      <c r="S26" s="67" t="s">
        <v>500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514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139</v>
      </c>
      <c r="D30" s="178" t="s">
        <v>254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143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521</v>
      </c>
      <c r="D31" s="184" t="s">
        <v>253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527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144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360</v>
      </c>
      <c r="D33" s="152" t="s">
        <v>359</v>
      </c>
      <c r="E33" s="155" t="s">
        <v>3</v>
      </c>
      <c r="F33" s="155" t="s">
        <v>358</v>
      </c>
      <c r="G33" s="155" t="s">
        <v>349</v>
      </c>
      <c r="H33" s="155" t="s">
        <v>350</v>
      </c>
      <c r="I33" s="155"/>
      <c r="J33" s="155"/>
      <c r="K33" s="155"/>
      <c r="L33" s="155"/>
      <c r="M33" s="155"/>
      <c r="N33" s="155"/>
      <c r="O33" s="183" t="s">
        <v>141</v>
      </c>
      <c r="Q33" s="209"/>
      <c r="R33" s="67" t="s">
        <v>3</v>
      </c>
      <c r="S33" s="67" t="s">
        <v>358</v>
      </c>
      <c r="T33" s="67" t="s">
        <v>349</v>
      </c>
      <c r="U33" s="67" t="s">
        <v>350</v>
      </c>
      <c r="V33" s="67" t="s">
        <v>351</v>
      </c>
      <c r="W33" s="67" t="s">
        <v>352</v>
      </c>
      <c r="X33" s="67" t="s">
        <v>353</v>
      </c>
      <c r="Y33" s="67" t="s">
        <v>354</v>
      </c>
      <c r="Z33" s="67" t="s">
        <v>355</v>
      </c>
      <c r="AA33" s="67" t="s">
        <v>356</v>
      </c>
      <c r="AB33" s="67" t="s">
        <v>357</v>
      </c>
    </row>
    <row r="34" spans="2:28">
      <c r="B34" s="181"/>
      <c r="C34" s="185" t="s">
        <v>450</v>
      </c>
      <c r="D34" s="152" t="s">
        <v>449</v>
      </c>
      <c r="E34" s="155" t="s">
        <v>506</v>
      </c>
      <c r="F34" s="155" t="s">
        <v>506</v>
      </c>
      <c r="G34" s="155" t="s">
        <v>506</v>
      </c>
      <c r="H34" s="155" t="s">
        <v>506</v>
      </c>
      <c r="I34" s="161"/>
      <c r="J34" s="161"/>
      <c r="K34" s="161"/>
      <c r="L34" s="161"/>
      <c r="M34" s="161"/>
      <c r="N34" s="161"/>
      <c r="O34" s="183" t="s">
        <v>141</v>
      </c>
      <c r="Q34" s="209"/>
      <c r="R34" s="67" t="s">
        <v>506</v>
      </c>
      <c r="S34" s="67" t="s">
        <v>507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599</v>
      </c>
      <c r="D35" s="152" t="s">
        <v>600</v>
      </c>
      <c r="E35" s="155" t="s">
        <v>598</v>
      </c>
      <c r="F35" s="155" t="s">
        <v>598</v>
      </c>
      <c r="G35" s="155" t="s">
        <v>598</v>
      </c>
      <c r="H35" s="155" t="s">
        <v>598</v>
      </c>
      <c r="I35" s="155" t="s">
        <v>598</v>
      </c>
      <c r="J35" s="155" t="s">
        <v>598</v>
      </c>
      <c r="K35" s="155" t="s">
        <v>598</v>
      </c>
      <c r="L35" s="155" t="s">
        <v>598</v>
      </c>
      <c r="M35" s="155" t="s">
        <v>598</v>
      </c>
      <c r="N35" s="155" t="s">
        <v>598</v>
      </c>
      <c r="O35" s="183" t="s">
        <v>141</v>
      </c>
      <c r="Q35" s="209"/>
      <c r="R35" s="67" t="s">
        <v>598</v>
      </c>
      <c r="S35" s="67" t="s">
        <v>601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442</v>
      </c>
      <c r="D36" s="118" t="s">
        <v>532</v>
      </c>
      <c r="E36" s="161" t="s">
        <v>451</v>
      </c>
      <c r="F36" s="161" t="s">
        <v>451</v>
      </c>
      <c r="G36" s="161" t="s">
        <v>452</v>
      </c>
      <c r="H36" s="161" t="s">
        <v>452</v>
      </c>
      <c r="I36" s="161"/>
      <c r="J36" s="161"/>
      <c r="K36" s="161"/>
      <c r="L36" s="161"/>
      <c r="M36" s="161"/>
      <c r="N36" s="161"/>
      <c r="O36" s="183" t="s">
        <v>141</v>
      </c>
      <c r="Q36" s="209"/>
      <c r="R36" s="67" t="s">
        <v>452</v>
      </c>
      <c r="S36" s="67" t="s">
        <v>451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269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348</v>
      </c>
      <c r="D39" s="196"/>
      <c r="E39" s="196" t="s">
        <v>525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526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519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523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524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529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530</v>
      </c>
      <c r="D46" s="199" t="s">
        <v>528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361</v>
      </c>
      <c r="K46" s="196"/>
      <c r="L46" s="196"/>
      <c r="M46" s="196"/>
      <c r="N46" s="196"/>
      <c r="O46" s="197"/>
    </row>
    <row r="47" spans="2:28">
      <c r="B47" s="191"/>
      <c r="C47" s="198" t="s">
        <v>347</v>
      </c>
      <c r="D47" s="199" t="s">
        <v>528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361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573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537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513</v>
      </c>
      <c r="D54" s="178" t="s">
        <v>508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143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520</v>
      </c>
      <c r="D55" s="152" t="s">
        <v>510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531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144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136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141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515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516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509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142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140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514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139</v>
      </c>
      <c r="D64" s="178" t="s">
        <v>254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143</v>
      </c>
    </row>
    <row r="65" spans="2:15">
      <c r="B65" s="181"/>
      <c r="C65" s="182" t="s">
        <v>521</v>
      </c>
      <c r="D65" s="184" t="s">
        <v>253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527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144</v>
      </c>
    </row>
    <row r="67" spans="2:15">
      <c r="B67" s="181"/>
      <c r="C67" s="185" t="s">
        <v>360</v>
      </c>
      <c r="D67" s="152" t="s">
        <v>359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141</v>
      </c>
    </row>
    <row r="68" spans="2:15">
      <c r="B68" s="181"/>
      <c r="C68" s="185" t="s">
        <v>450</v>
      </c>
      <c r="D68" s="152" t="s">
        <v>449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141</v>
      </c>
    </row>
    <row r="69" spans="2:15">
      <c r="B69" s="181"/>
      <c r="C69" s="185" t="s">
        <v>599</v>
      </c>
      <c r="D69" s="152" t="s">
        <v>600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141</v>
      </c>
    </row>
    <row r="70" spans="2:15">
      <c r="B70" s="181"/>
      <c r="C70" s="190" t="s">
        <v>442</v>
      </c>
      <c r="D70" s="118" t="s">
        <v>532</v>
      </c>
      <c r="E70" s="162" t="s">
        <v>452</v>
      </c>
      <c r="F70" s="162" t="s">
        <v>452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141</v>
      </c>
    </row>
    <row r="71" spans="2:15"/>
    <row r="72" spans="2:15" ht="15.75" customHeight="1">
      <c r="C72" s="344" t="s">
        <v>574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abSelected="1" topLeftCell="B1" zoomScale="80" zoomScaleNormal="80" workbookViewId="0">
      <selection activeCell="E12" sqref="E12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363</v>
      </c>
    </row>
    <row r="3" spans="2:26">
      <c r="B3" s="129" t="s">
        <v>464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368</v>
      </c>
      <c r="D5" s="54" t="str">
        <f>Netzbetreiber!$D$9</f>
        <v>AVU Netz GmbH</v>
      </c>
      <c r="E5" s="129"/>
      <c r="J5" s="88" t="s">
        <v>495</v>
      </c>
      <c r="K5" s="130" t="s">
        <v>496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336</v>
      </c>
      <c r="D6" s="54" t="str">
        <f>Netzbetreiber!$D$28</f>
        <v>AVU Netz</v>
      </c>
      <c r="E6" s="129"/>
      <c r="F6" s="129"/>
      <c r="K6" s="130" t="s">
        <v>503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485</v>
      </c>
      <c r="D7" s="54" t="str">
        <f>Netzbetreiber!$D$11</f>
        <v>9870012500004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132</v>
      </c>
      <c r="D8" s="52">
        <f>Netzbetreiber!$D$6</f>
        <v>43374</v>
      </c>
      <c r="E8" s="129"/>
      <c r="F8" s="129"/>
      <c r="H8" s="127" t="s">
        <v>493</v>
      </c>
      <c r="J8" s="131">
        <f>COUNTA(D12:D100)</f>
        <v>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247</v>
      </c>
      <c r="C10" s="134" t="s">
        <v>492</v>
      </c>
      <c r="D10" s="133" t="s">
        <v>146</v>
      </c>
      <c r="E10" s="272" t="s">
        <v>505</v>
      </c>
      <c r="F10" s="134" t="s">
        <v>147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629</v>
      </c>
      <c r="M10" s="149" t="s">
        <v>638</v>
      </c>
      <c r="N10" s="150" t="s">
        <v>639</v>
      </c>
      <c r="O10" s="150" t="s">
        <v>640</v>
      </c>
      <c r="P10" s="151" t="s">
        <v>641</v>
      </c>
      <c r="Q10" s="145" t="s">
        <v>630</v>
      </c>
      <c r="R10" s="135" t="s">
        <v>631</v>
      </c>
      <c r="S10" s="136" t="s">
        <v>632</v>
      </c>
      <c r="T10" s="136" t="s">
        <v>633</v>
      </c>
      <c r="U10" s="136" t="s">
        <v>634</v>
      </c>
      <c r="V10" s="136" t="s">
        <v>635</v>
      </c>
      <c r="W10" s="136" t="s">
        <v>636</v>
      </c>
      <c r="X10" s="137" t="s">
        <v>637</v>
      </c>
      <c r="Y10" s="294" t="s">
        <v>642</v>
      </c>
    </row>
    <row r="11" spans="2:26" ht="15.75" thickBot="1">
      <c r="B11" s="138" t="s">
        <v>494</v>
      </c>
      <c r="C11" s="139" t="s">
        <v>504</v>
      </c>
      <c r="D11" s="293" t="s">
        <v>246</v>
      </c>
      <c r="E11" s="163" t="s">
        <v>511</v>
      </c>
      <c r="F11" s="29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335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336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91">
        <v>365.12299999999999</v>
      </c>
    </row>
    <row r="12" spans="2:26">
      <c r="B12" s="140">
        <v>1</v>
      </c>
      <c r="C12" s="141" t="str">
        <f t="shared" ref="C12:C41" si="0">$D$6</f>
        <v>AVU Netz</v>
      </c>
      <c r="D12" s="62" t="s">
        <v>667</v>
      </c>
      <c r="E12" s="164" t="s">
        <v>24</v>
      </c>
      <c r="F12" s="296" t="s">
        <v>670</v>
      </c>
      <c r="H12" s="273">
        <v>3.1935978110000001</v>
      </c>
      <c r="I12" s="273">
        <v>-36.714247826899999</v>
      </c>
      <c r="J12" s="273">
        <v>7.0824021473999998</v>
      </c>
      <c r="K12" s="273">
        <v>0.12476054039999999</v>
      </c>
      <c r="L12" s="337">
        <v>71.8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15" si="1">($H12/(1+($I12/($Q$9-$L12))^$J12)+$K12)+MAX($M12*$Q$9+$N12,$O12*$Q$9+$P12)</f>
        <v>3.2558387436573577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AVU Netz</v>
      </c>
      <c r="D13" s="62" t="s">
        <v>246</v>
      </c>
      <c r="E13" s="164" t="s">
        <v>32</v>
      </c>
      <c r="F13" s="296" t="str">
        <f>VLOOKUP($E13,'BDEW-Standard'!$B$3:$M$158,F$9,0)</f>
        <v>N24</v>
      </c>
      <c r="H13" s="273">
        <f>ROUND(VLOOKUP($E13,'BDEW-Standard'!$B$3:$M$158,H$9,0),7)</f>
        <v>2.529738</v>
      </c>
      <c r="I13" s="273">
        <f>ROUND(VLOOKUP($E13,'BDEW-Standard'!$B$3:$M$158,I$9,0),7)</f>
        <v>-35.0300145</v>
      </c>
      <c r="J13" s="273">
        <f>ROUND(VLOOKUP($E13,'BDEW-Standard'!$B$3:$M$158,J$9,0),7)</f>
        <v>6.2051109000000002</v>
      </c>
      <c r="K13" s="273">
        <f>ROUND(VLOOKUP($E13,'BDEW-Standard'!$B$3:$M$158,K$9,0),7)</f>
        <v>8.4524100000000005E-2</v>
      </c>
      <c r="L13" s="337">
        <v>71.8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2.5544223134308486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15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AVU Netz</v>
      </c>
      <c r="D14" s="62" t="s">
        <v>667</v>
      </c>
      <c r="E14" s="164" t="s">
        <v>668</v>
      </c>
      <c r="F14" s="296" t="s">
        <v>130</v>
      </c>
      <c r="H14" s="273">
        <v>3.0084346000000002</v>
      </c>
      <c r="I14" s="273">
        <v>-36.607845300000001</v>
      </c>
      <c r="J14" s="273">
        <v>7.3211870000000001</v>
      </c>
      <c r="K14" s="273">
        <v>0.15496599999999999</v>
      </c>
      <c r="L14" s="337">
        <v>71.8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3.1127303842576706</v>
      </c>
      <c r="R14" s="274">
        <f>ROUND(VLOOKUP(MID($E14,4,3),'Wochentag F(WT)'!$B$7:$J$22,R$9,0),4)</f>
        <v>1.03</v>
      </c>
      <c r="S14" s="274">
        <f>ROUND(VLOOKUP(MID($E14,4,3),'Wochentag F(WT)'!$B$7:$J$22,S$9,0),4)</f>
        <v>1.03</v>
      </c>
      <c r="T14" s="274">
        <v>1.03</v>
      </c>
      <c r="U14" s="274">
        <f>ROUND(VLOOKUP(MID($E14,4,3),'Wochentag F(WT)'!$B$7:$J$22,U$9,0),4)</f>
        <v>1.03</v>
      </c>
      <c r="V14" s="274">
        <v>1.03</v>
      </c>
      <c r="W14" s="274">
        <f>ROUND(VLOOKUP(MID($E14,4,3),'Wochentag F(WT)'!$B$7:$J$22,W$9,0),4)</f>
        <v>0.93</v>
      </c>
      <c r="X14" s="275">
        <v>0.95</v>
      </c>
      <c r="Y14" s="292"/>
      <c r="Z14" s="210"/>
    </row>
    <row r="15" spans="2:26" s="142" customFormat="1">
      <c r="B15" s="143">
        <v>4</v>
      </c>
      <c r="C15" s="144" t="str">
        <f t="shared" si="0"/>
        <v>AVU Netz</v>
      </c>
      <c r="D15" s="62" t="s">
        <v>246</v>
      </c>
      <c r="E15" s="164" t="s">
        <v>669</v>
      </c>
      <c r="F15" s="296" t="str">
        <f>VLOOKUP($E15,'BDEW-Standard'!$B$3:$M$158,F$9,0)</f>
        <v>BD5</v>
      </c>
      <c r="H15" s="273">
        <v>4.5699505653000001</v>
      </c>
      <c r="I15" s="273">
        <v>-38.535339240399999</v>
      </c>
      <c r="J15" s="273">
        <v>7.5976990992999998</v>
      </c>
      <c r="K15" s="273">
        <v>6.6313537000000002E-3</v>
      </c>
      <c r="L15" s="337">
        <v>71.8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4.4795340684656058</v>
      </c>
      <c r="R15" s="274">
        <f>ROUND(VLOOKUP(MID($E15,4,3),'Wochentag F(WT)'!$B$7:$J$22,R$9,0),4)</f>
        <v>1.1052</v>
      </c>
      <c r="S15" s="274">
        <f>ROUND(VLOOKUP(MID($E15,4,3),'Wochentag F(WT)'!$B$7:$J$22,S$9,0),4)</f>
        <v>1.0857000000000001</v>
      </c>
      <c r="T15" s="274">
        <f>ROUND(VLOOKUP(MID($E15,4,3),'Wochentag F(WT)'!$B$7:$J$22,T$9,0),4)</f>
        <v>1.0378000000000001</v>
      </c>
      <c r="U15" s="274">
        <f>ROUND(VLOOKUP(MID($E15,4,3),'Wochentag F(WT)'!$B$7:$J$22,U$9,0),4)</f>
        <v>1.0622</v>
      </c>
      <c r="V15" s="274">
        <f>ROUND(VLOOKUP(MID($E15,4,3),'Wochentag F(WT)'!$B$7:$J$22,V$9,0),4)</f>
        <v>1.0266</v>
      </c>
      <c r="W15" s="274">
        <f>ROUND(VLOOKUP(MID($E15,4,3),'Wochentag F(WT)'!$B$7:$J$22,W$9,0),4)</f>
        <v>0.76290000000000002</v>
      </c>
      <c r="X15" s="275">
        <f t="shared" si="2"/>
        <v>0.91959999999999997</v>
      </c>
      <c r="Y15" s="292"/>
      <c r="Z15" s="210"/>
    </row>
    <row r="16" spans="2:26" s="142" customFormat="1">
      <c r="B16" s="143">
        <v>5</v>
      </c>
      <c r="C16" s="144" t="str">
        <f t="shared" si="0"/>
        <v>AVU Netz</v>
      </c>
      <c r="D16" s="62"/>
      <c r="E16" s="164"/>
      <c r="F16" s="296"/>
      <c r="H16" s="273"/>
      <c r="I16" s="273"/>
      <c r="J16" s="273"/>
      <c r="K16" s="273"/>
      <c r="L16" s="337"/>
      <c r="M16" s="273"/>
      <c r="N16" s="273"/>
      <c r="O16" s="273"/>
      <c r="P16" s="273"/>
      <c r="Q16" s="338"/>
      <c r="R16" s="274"/>
      <c r="S16" s="274"/>
      <c r="T16" s="274"/>
      <c r="U16" s="274"/>
      <c r="V16" s="274"/>
      <c r="W16" s="274"/>
      <c r="X16" s="275"/>
      <c r="Y16" s="292"/>
      <c r="Z16" s="210"/>
    </row>
    <row r="17" spans="2:26" s="142" customFormat="1">
      <c r="B17" s="143">
        <v>6</v>
      </c>
      <c r="C17" s="144" t="str">
        <f t="shared" si="0"/>
        <v>AVU Netz</v>
      </c>
      <c r="D17" s="62"/>
      <c r="E17" s="164"/>
      <c r="F17" s="296"/>
      <c r="H17" s="273"/>
      <c r="I17" s="273"/>
      <c r="J17" s="273"/>
      <c r="K17" s="273"/>
      <c r="L17" s="337"/>
      <c r="M17" s="273"/>
      <c r="N17" s="273"/>
      <c r="O17" s="273"/>
      <c r="P17" s="273"/>
      <c r="Q17" s="338"/>
      <c r="R17" s="274"/>
      <c r="S17" s="274"/>
      <c r="T17" s="274"/>
      <c r="U17" s="274"/>
      <c r="V17" s="274"/>
      <c r="W17" s="274"/>
      <c r="X17" s="275"/>
      <c r="Y17" s="292"/>
      <c r="Z17" s="210"/>
    </row>
    <row r="18" spans="2:26" s="142" customFormat="1">
      <c r="B18" s="143">
        <v>7</v>
      </c>
      <c r="C18" s="144" t="str">
        <f t="shared" si="0"/>
        <v>AVU Netz</v>
      </c>
      <c r="D18" s="62"/>
      <c r="E18" s="164"/>
      <c r="F18" s="296"/>
      <c r="H18" s="273"/>
      <c r="I18" s="273"/>
      <c r="J18" s="273"/>
      <c r="K18" s="273"/>
      <c r="L18" s="337"/>
      <c r="M18" s="273"/>
      <c r="N18" s="273"/>
      <c r="O18" s="273"/>
      <c r="P18" s="273"/>
      <c r="Q18" s="338"/>
      <c r="R18" s="274"/>
      <c r="S18" s="274"/>
      <c r="T18" s="274"/>
      <c r="U18" s="274"/>
      <c r="V18" s="274"/>
      <c r="W18" s="274"/>
      <c r="X18" s="275"/>
      <c r="Y18" s="292"/>
      <c r="Z18" s="210"/>
    </row>
    <row r="19" spans="2:26" s="142" customFormat="1">
      <c r="B19" s="143">
        <v>8</v>
      </c>
      <c r="C19" s="144" t="str">
        <f t="shared" si="0"/>
        <v>AVU Netz</v>
      </c>
      <c r="D19" s="62"/>
      <c r="E19" s="164"/>
      <c r="F19" s="296"/>
      <c r="H19" s="273"/>
      <c r="I19" s="273"/>
      <c r="J19" s="273"/>
      <c r="K19" s="273"/>
      <c r="L19" s="337"/>
      <c r="M19" s="273"/>
      <c r="N19" s="273"/>
      <c r="O19" s="273"/>
      <c r="P19" s="273"/>
      <c r="Q19" s="338"/>
      <c r="R19" s="274"/>
      <c r="S19" s="274"/>
      <c r="T19" s="274"/>
      <c r="U19" s="274"/>
      <c r="V19" s="274"/>
      <c r="W19" s="274"/>
      <c r="X19" s="275"/>
      <c r="Y19" s="292"/>
      <c r="Z19" s="210"/>
    </row>
    <row r="20" spans="2:26" s="142" customFormat="1">
      <c r="B20" s="143">
        <v>9</v>
      </c>
      <c r="C20" s="144" t="str">
        <f t="shared" si="0"/>
        <v>AVU Netz</v>
      </c>
      <c r="D20" s="62"/>
      <c r="E20" s="164"/>
      <c r="F20" s="296"/>
      <c r="H20" s="273"/>
      <c r="I20" s="273"/>
      <c r="J20" s="273"/>
      <c r="K20" s="273"/>
      <c r="L20" s="337"/>
      <c r="M20" s="273"/>
      <c r="N20" s="273"/>
      <c r="O20" s="273"/>
      <c r="P20" s="273"/>
      <c r="Q20" s="338"/>
      <c r="R20" s="274"/>
      <c r="S20" s="274"/>
      <c r="T20" s="274"/>
      <c r="U20" s="274"/>
      <c r="V20" s="274"/>
      <c r="W20" s="274"/>
      <c r="X20" s="275"/>
      <c r="Y20" s="292"/>
      <c r="Z20" s="210"/>
    </row>
    <row r="21" spans="2:26" s="142" customFormat="1">
      <c r="B21" s="143">
        <v>10</v>
      </c>
      <c r="C21" s="144" t="str">
        <f t="shared" si="0"/>
        <v>AVU Netz</v>
      </c>
      <c r="D21" s="62"/>
      <c r="E21" s="164"/>
      <c r="F21" s="296"/>
      <c r="H21" s="273"/>
      <c r="I21" s="273"/>
      <c r="J21" s="273"/>
      <c r="K21" s="273"/>
      <c r="L21" s="337"/>
      <c r="M21" s="273"/>
      <c r="N21" s="273"/>
      <c r="O21" s="273"/>
      <c r="P21" s="273"/>
      <c r="Q21" s="338"/>
      <c r="R21" s="274"/>
      <c r="S21" s="274"/>
      <c r="T21" s="274"/>
      <c r="U21" s="274"/>
      <c r="V21" s="274"/>
      <c r="W21" s="274"/>
      <c r="X21" s="275"/>
      <c r="Y21" s="292"/>
      <c r="Z21" s="210"/>
    </row>
    <row r="22" spans="2:26" s="142" customFormat="1">
      <c r="B22" s="143">
        <v>11</v>
      </c>
      <c r="C22" s="144" t="str">
        <f t="shared" si="0"/>
        <v>AVU Netz</v>
      </c>
      <c r="D22" s="62"/>
      <c r="E22" s="164"/>
      <c r="F22" s="296"/>
      <c r="H22" s="273"/>
      <c r="I22" s="273"/>
      <c r="J22" s="273"/>
      <c r="K22" s="273"/>
      <c r="L22" s="337"/>
      <c r="M22" s="273"/>
      <c r="N22" s="273"/>
      <c r="O22" s="273"/>
      <c r="P22" s="273"/>
      <c r="Q22" s="338"/>
      <c r="R22" s="274"/>
      <c r="S22" s="274"/>
      <c r="T22" s="274"/>
      <c r="U22" s="274"/>
      <c r="V22" s="274"/>
      <c r="W22" s="274"/>
      <c r="X22" s="275"/>
      <c r="Y22" s="292"/>
      <c r="Z22" s="210"/>
    </row>
    <row r="23" spans="2:26" s="142" customFormat="1">
      <c r="B23" s="143">
        <v>12</v>
      </c>
      <c r="C23" s="144" t="str">
        <f t="shared" si="0"/>
        <v>AVU Netz</v>
      </c>
      <c r="D23" s="62"/>
      <c r="E23" s="164"/>
      <c r="F23" s="296"/>
      <c r="H23" s="273"/>
      <c r="I23" s="273"/>
      <c r="J23" s="273"/>
      <c r="K23" s="273"/>
      <c r="L23" s="337"/>
      <c r="M23" s="273"/>
      <c r="N23" s="273"/>
      <c r="O23" s="273"/>
      <c r="P23" s="273"/>
      <c r="Q23" s="338"/>
      <c r="R23" s="274"/>
      <c r="S23" s="274"/>
      <c r="T23" s="274"/>
      <c r="U23" s="274"/>
      <c r="V23" s="274"/>
      <c r="W23" s="274"/>
      <c r="X23" s="275"/>
      <c r="Y23" s="292"/>
      <c r="Z23" s="210"/>
    </row>
    <row r="24" spans="2:26" s="142" customFormat="1">
      <c r="B24" s="143">
        <v>13</v>
      </c>
      <c r="C24" s="144" t="str">
        <f t="shared" si="0"/>
        <v>AVU Netz</v>
      </c>
      <c r="D24" s="62"/>
      <c r="E24" s="164"/>
      <c r="F24" s="296"/>
      <c r="H24" s="273"/>
      <c r="I24" s="273"/>
      <c r="J24" s="273"/>
      <c r="K24" s="273"/>
      <c r="L24" s="337"/>
      <c r="M24" s="273"/>
      <c r="N24" s="273"/>
      <c r="O24" s="273"/>
      <c r="P24" s="273"/>
      <c r="Q24" s="338"/>
      <c r="R24" s="274"/>
      <c r="S24" s="274"/>
      <c r="T24" s="274"/>
      <c r="U24" s="274"/>
      <c r="V24" s="274"/>
      <c r="W24" s="274"/>
      <c r="X24" s="275"/>
      <c r="Y24" s="292"/>
      <c r="Z24" s="210"/>
    </row>
    <row r="25" spans="2:26" s="142" customFormat="1">
      <c r="B25" s="143">
        <v>14</v>
      </c>
      <c r="C25" s="144" t="str">
        <f t="shared" si="0"/>
        <v>AVU Netz</v>
      </c>
      <c r="D25" s="62"/>
      <c r="E25" s="164"/>
      <c r="F25" s="296"/>
      <c r="H25" s="273"/>
      <c r="I25" s="273"/>
      <c r="J25" s="273"/>
      <c r="K25" s="273"/>
      <c r="L25" s="337"/>
      <c r="M25" s="273"/>
      <c r="N25" s="273"/>
      <c r="O25" s="273"/>
      <c r="P25" s="273"/>
      <c r="Q25" s="338"/>
      <c r="R25" s="274"/>
      <c r="S25" s="274"/>
      <c r="T25" s="274"/>
      <c r="U25" s="274"/>
      <c r="V25" s="274"/>
      <c r="W25" s="274"/>
      <c r="X25" s="275"/>
      <c r="Y25" s="292"/>
      <c r="Z25" s="210"/>
    </row>
    <row r="26" spans="2:26" s="142" customFormat="1">
      <c r="B26" s="143">
        <v>15</v>
      </c>
      <c r="C26" s="144" t="str">
        <f t="shared" si="0"/>
        <v>AVU Netz</v>
      </c>
      <c r="D26" s="62"/>
      <c r="E26" s="164"/>
      <c r="F26" s="296"/>
      <c r="H26" s="273"/>
      <c r="I26" s="273"/>
      <c r="J26" s="273"/>
      <c r="K26" s="273"/>
      <c r="L26" s="337"/>
      <c r="M26" s="273"/>
      <c r="N26" s="273"/>
      <c r="O26" s="273"/>
      <c r="P26" s="273"/>
      <c r="Q26" s="338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2" customFormat="1">
      <c r="B27" s="143">
        <v>16</v>
      </c>
      <c r="C27" s="144" t="str">
        <f t="shared" si="0"/>
        <v>AVU Netz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AVU Netz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AVU Netz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AVU Netz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AVU Netz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AVU Netz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AVU Netz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AVU Netz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AVU Netz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AVU Netz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AVU Netz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AVU Netz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AVU Netz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AVU Netz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AVU Netz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13 F13:K13 G12 M12:P12 F15:G15 G14 M14:P14 M15:P15 M13:P13 Q15:X15 Q14:S14 W14 U14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O13" sqref="O13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445</v>
      </c>
    </row>
    <row r="3" spans="2:30" ht="15" customHeight="1">
      <c r="B3" s="84"/>
    </row>
    <row r="4" spans="2:30" ht="15" customHeight="1">
      <c r="B4" s="85" t="s">
        <v>444</v>
      </c>
      <c r="C4" s="63" t="str">
        <f>Netzbetreiber!$D$9</f>
        <v>AVU Netz GmbH</v>
      </c>
      <c r="D4" s="76"/>
      <c r="G4" s="76"/>
      <c r="I4" s="76"/>
      <c r="J4" s="77"/>
      <c r="M4" s="86" t="s">
        <v>533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443</v>
      </c>
      <c r="C5" s="64" t="str">
        <f>Netzbetreiber!$D$28</f>
        <v>AVU Netz</v>
      </c>
      <c r="D5" s="37"/>
      <c r="E5" s="76"/>
      <c r="F5" s="76"/>
      <c r="G5" s="76"/>
      <c r="I5" s="76"/>
      <c r="J5" s="76"/>
      <c r="K5" s="76"/>
      <c r="L5" s="76"/>
      <c r="M5" s="88" t="s">
        <v>502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441</v>
      </c>
      <c r="C6" s="63" t="str">
        <f>Netzbetreiber!$D$11</f>
        <v>9870012500004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132</v>
      </c>
      <c r="C7" s="59">
        <f>Netzbetreiber!$D$6</f>
        <v>43374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457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465</v>
      </c>
      <c r="N9" s="91" t="s">
        <v>370</v>
      </c>
      <c r="O9" s="92" t="s">
        <v>371</v>
      </c>
      <c r="P9" s="92" t="s">
        <v>372</v>
      </c>
      <c r="Q9" s="92" t="s">
        <v>373</v>
      </c>
      <c r="R9" s="92" t="s">
        <v>374</v>
      </c>
      <c r="S9" s="92" t="s">
        <v>375</v>
      </c>
      <c r="T9" s="92" t="s">
        <v>376</v>
      </c>
      <c r="U9" s="92" t="s">
        <v>377</v>
      </c>
      <c r="V9" s="92" t="s">
        <v>378</v>
      </c>
      <c r="W9" s="92" t="s">
        <v>379</v>
      </c>
      <c r="X9" s="92" t="s">
        <v>380</v>
      </c>
      <c r="Y9" s="92" t="s">
        <v>381</v>
      </c>
      <c r="Z9" s="92" t="s">
        <v>382</v>
      </c>
      <c r="AA9" s="92" t="s">
        <v>383</v>
      </c>
      <c r="AB9" s="92" t="s">
        <v>384</v>
      </c>
      <c r="AC9" s="93" t="s">
        <v>385</v>
      </c>
      <c r="AD9" s="93" t="s">
        <v>425</v>
      </c>
    </row>
    <row r="10" spans="2:30" ht="72" customHeight="1" thickBot="1">
      <c r="B10" s="350" t="s">
        <v>577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396</v>
      </c>
      <c r="G10" s="348"/>
      <c r="H10" s="348"/>
      <c r="I10" s="348"/>
      <c r="J10" s="348"/>
      <c r="K10" s="348"/>
      <c r="L10" s="349"/>
      <c r="M10" s="96" t="s">
        <v>466</v>
      </c>
      <c r="N10" s="97" t="s">
        <v>467</v>
      </c>
      <c r="O10" s="98" t="s">
        <v>468</v>
      </c>
      <c r="P10" s="99" t="s">
        <v>469</v>
      </c>
      <c r="Q10" s="99" t="s">
        <v>470</v>
      </c>
      <c r="R10" s="99" t="s">
        <v>471</v>
      </c>
      <c r="S10" s="99" t="s">
        <v>472</v>
      </c>
      <c r="T10" s="99" t="s">
        <v>473</v>
      </c>
      <c r="U10" s="99" t="s">
        <v>474</v>
      </c>
      <c r="V10" s="99" t="s">
        <v>475</v>
      </c>
      <c r="W10" s="99" t="s">
        <v>476</v>
      </c>
      <c r="X10" s="99" t="s">
        <v>477</v>
      </c>
      <c r="Y10" s="99" t="s">
        <v>478</v>
      </c>
      <c r="Z10" s="99" t="s">
        <v>479</v>
      </c>
      <c r="AA10" s="99" t="s">
        <v>480</v>
      </c>
      <c r="AB10" s="99" t="s">
        <v>481</v>
      </c>
      <c r="AC10" s="100" t="s">
        <v>482</v>
      </c>
      <c r="AD10" s="101" t="s">
        <v>426</v>
      </c>
    </row>
    <row r="11" spans="2:30" ht="15.75" thickBot="1">
      <c r="B11" s="102" t="s">
        <v>417</v>
      </c>
      <c r="C11" s="103"/>
      <c r="D11" s="104">
        <v>3</v>
      </c>
      <c r="E11" s="105"/>
      <c r="F11" s="106" t="s">
        <v>387</v>
      </c>
      <c r="G11" s="107" t="s">
        <v>388</v>
      </c>
      <c r="H11" s="107" t="s">
        <v>389</v>
      </c>
      <c r="I11" s="107" t="s">
        <v>390</v>
      </c>
      <c r="J11" s="107" t="s">
        <v>391</v>
      </c>
      <c r="K11" s="107" t="s">
        <v>392</v>
      </c>
      <c r="L11" s="108" t="s">
        <v>393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1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397</v>
      </c>
      <c r="C12" s="110"/>
      <c r="D12" s="111">
        <v>4</v>
      </c>
      <c r="E12" s="303">
        <f>MIN(SUMPRODUCT($M$11:$AD$11,M12:AD12),1)</f>
        <v>1</v>
      </c>
      <c r="F12" s="300" t="s">
        <v>393</v>
      </c>
      <c r="G12" s="78" t="s">
        <v>393</v>
      </c>
      <c r="H12" s="78" t="s">
        <v>393</v>
      </c>
      <c r="I12" s="78" t="s">
        <v>393</v>
      </c>
      <c r="J12" s="78" t="s">
        <v>393</v>
      </c>
      <c r="K12" s="78" t="s">
        <v>393</v>
      </c>
      <c r="L12" s="79" t="s">
        <v>393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398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393</v>
      </c>
      <c r="G13" s="80" t="s">
        <v>393</v>
      </c>
      <c r="H13" s="80" t="s">
        <v>393</v>
      </c>
      <c r="I13" s="80" t="s">
        <v>393</v>
      </c>
      <c r="J13" s="80" t="s">
        <v>393</v>
      </c>
      <c r="K13" s="80" t="s">
        <v>393</v>
      </c>
      <c r="L13" s="81" t="s">
        <v>393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399</v>
      </c>
      <c r="C14" s="116"/>
      <c r="D14" s="111">
        <v>6</v>
      </c>
      <c r="E14" s="304">
        <f t="shared" si="0"/>
        <v>0</v>
      </c>
      <c r="F14" s="301" t="s">
        <v>393</v>
      </c>
      <c r="G14" s="80" t="s">
        <v>400</v>
      </c>
      <c r="H14" s="80" t="s">
        <v>400</v>
      </c>
      <c r="I14" s="80" t="s">
        <v>400</v>
      </c>
      <c r="J14" s="80" t="s">
        <v>400</v>
      </c>
      <c r="K14" s="80" t="s">
        <v>400</v>
      </c>
      <c r="L14" s="81" t="s">
        <v>400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650</v>
      </c>
      <c r="C15" s="116"/>
      <c r="D15" s="111">
        <v>7</v>
      </c>
      <c r="E15" s="304">
        <f t="shared" si="0"/>
        <v>0</v>
      </c>
      <c r="F15" s="301" t="s">
        <v>400</v>
      </c>
      <c r="G15" s="80" t="s">
        <v>392</v>
      </c>
      <c r="H15" s="80" t="s">
        <v>400</v>
      </c>
      <c r="I15" s="80" t="s">
        <v>400</v>
      </c>
      <c r="J15" s="80" t="s">
        <v>400</v>
      </c>
      <c r="K15" s="80" t="s">
        <v>400</v>
      </c>
      <c r="L15" s="81" t="s">
        <v>400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412</v>
      </c>
      <c r="C16" s="116"/>
      <c r="D16" s="111">
        <v>8</v>
      </c>
      <c r="E16" s="304">
        <f t="shared" si="0"/>
        <v>1</v>
      </c>
      <c r="F16" s="301" t="s">
        <v>400</v>
      </c>
      <c r="G16" s="80" t="s">
        <v>400</v>
      </c>
      <c r="H16" s="80" t="s">
        <v>400</v>
      </c>
      <c r="I16" s="80" t="s">
        <v>400</v>
      </c>
      <c r="J16" s="80" t="s">
        <v>393</v>
      </c>
      <c r="K16" s="80" t="s">
        <v>400</v>
      </c>
      <c r="L16" s="81" t="s">
        <v>400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413</v>
      </c>
      <c r="C17" s="116"/>
      <c r="D17" s="111">
        <v>9</v>
      </c>
      <c r="E17" s="304">
        <f t="shared" si="0"/>
        <v>1</v>
      </c>
      <c r="F17" s="301" t="s">
        <v>400</v>
      </c>
      <c r="G17" s="80" t="s">
        <v>400</v>
      </c>
      <c r="H17" s="80" t="s">
        <v>400</v>
      </c>
      <c r="I17" s="80" t="s">
        <v>400</v>
      </c>
      <c r="J17" s="80" t="s">
        <v>400</v>
      </c>
      <c r="K17" s="80" t="s">
        <v>400</v>
      </c>
      <c r="L17" s="81" t="s">
        <v>393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414</v>
      </c>
      <c r="C18" s="116"/>
      <c r="D18" s="111">
        <v>10</v>
      </c>
      <c r="E18" s="304">
        <f t="shared" si="0"/>
        <v>1</v>
      </c>
      <c r="F18" s="301" t="s">
        <v>393</v>
      </c>
      <c r="G18" s="80" t="s">
        <v>400</v>
      </c>
      <c r="H18" s="80" t="s">
        <v>400</v>
      </c>
      <c r="I18" s="80" t="s">
        <v>400</v>
      </c>
      <c r="J18" s="80" t="s">
        <v>400</v>
      </c>
      <c r="K18" s="80" t="s">
        <v>400</v>
      </c>
      <c r="L18" s="81" t="s">
        <v>400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401</v>
      </c>
      <c r="C19" s="116"/>
      <c r="D19" s="111">
        <v>11</v>
      </c>
      <c r="E19" s="304">
        <f t="shared" si="0"/>
        <v>1</v>
      </c>
      <c r="F19" s="301" t="s">
        <v>393</v>
      </c>
      <c r="G19" s="80" t="s">
        <v>393</v>
      </c>
      <c r="H19" s="80" t="s">
        <v>393</v>
      </c>
      <c r="I19" s="80" t="s">
        <v>393</v>
      </c>
      <c r="J19" s="80" t="s">
        <v>393</v>
      </c>
      <c r="K19" s="80" t="s">
        <v>393</v>
      </c>
      <c r="L19" s="81" t="s">
        <v>393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643</v>
      </c>
      <c r="C20" s="116"/>
      <c r="D20" s="111">
        <v>12</v>
      </c>
      <c r="E20" s="304">
        <f t="shared" si="0"/>
        <v>1</v>
      </c>
      <c r="F20" s="301" t="s">
        <v>400</v>
      </c>
      <c r="G20" s="80" t="s">
        <v>400</v>
      </c>
      <c r="H20" s="80" t="s">
        <v>400</v>
      </c>
      <c r="I20" s="80" t="s">
        <v>393</v>
      </c>
      <c r="J20" s="80" t="s">
        <v>400</v>
      </c>
      <c r="K20" s="80" t="s">
        <v>400</v>
      </c>
      <c r="L20" s="81" t="s">
        <v>400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415</v>
      </c>
      <c r="C21" s="116"/>
      <c r="D21" s="111">
        <v>13</v>
      </c>
      <c r="E21" s="304">
        <f t="shared" si="0"/>
        <v>1</v>
      </c>
      <c r="F21" s="301" t="s">
        <v>400</v>
      </c>
      <c r="G21" s="80" t="s">
        <v>400</v>
      </c>
      <c r="H21" s="80" t="s">
        <v>400</v>
      </c>
      <c r="I21" s="80" t="s">
        <v>400</v>
      </c>
      <c r="J21" s="80" t="s">
        <v>400</v>
      </c>
      <c r="K21" s="80" t="s">
        <v>400</v>
      </c>
      <c r="L21" s="81" t="s">
        <v>393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416</v>
      </c>
      <c r="C22" s="116"/>
      <c r="D22" s="111">
        <v>14</v>
      </c>
      <c r="E22" s="304">
        <f t="shared" si="0"/>
        <v>1</v>
      </c>
      <c r="F22" s="301" t="s">
        <v>393</v>
      </c>
      <c r="G22" s="80" t="s">
        <v>400</v>
      </c>
      <c r="H22" s="80" t="s">
        <v>400</v>
      </c>
      <c r="I22" s="80" t="s">
        <v>400</v>
      </c>
      <c r="J22" s="80" t="s">
        <v>400</v>
      </c>
      <c r="K22" s="80" t="s">
        <v>400</v>
      </c>
      <c r="L22" s="81" t="s">
        <v>400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649</v>
      </c>
      <c r="C23" s="116"/>
      <c r="D23" s="111">
        <v>15</v>
      </c>
      <c r="E23" s="304">
        <f t="shared" si="0"/>
        <v>1</v>
      </c>
      <c r="F23" s="301" t="s">
        <v>400</v>
      </c>
      <c r="G23" s="80" t="s">
        <v>400</v>
      </c>
      <c r="H23" s="80" t="s">
        <v>400</v>
      </c>
      <c r="I23" s="80" t="s">
        <v>393</v>
      </c>
      <c r="J23" s="80" t="s">
        <v>400</v>
      </c>
      <c r="K23" s="80" t="s">
        <v>400</v>
      </c>
      <c r="L23" s="81" t="s">
        <v>400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402</v>
      </c>
      <c r="C24" s="116"/>
      <c r="D24" s="111">
        <v>16</v>
      </c>
      <c r="E24" s="304">
        <f t="shared" si="0"/>
        <v>0</v>
      </c>
      <c r="F24" s="301" t="s">
        <v>393</v>
      </c>
      <c r="G24" s="80" t="s">
        <v>393</v>
      </c>
      <c r="H24" s="80" t="s">
        <v>393</v>
      </c>
      <c r="I24" s="80" t="s">
        <v>393</v>
      </c>
      <c r="J24" s="80" t="s">
        <v>393</v>
      </c>
      <c r="K24" s="80" t="s">
        <v>393</v>
      </c>
      <c r="L24" s="81" t="s">
        <v>393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403</v>
      </c>
      <c r="C25" s="116"/>
      <c r="D25" s="111">
        <v>17</v>
      </c>
      <c r="E25" s="304">
        <f t="shared" si="0"/>
        <v>0</v>
      </c>
      <c r="F25" s="301" t="s">
        <v>393</v>
      </c>
      <c r="G25" s="80" t="s">
        <v>393</v>
      </c>
      <c r="H25" s="80" t="s">
        <v>393</v>
      </c>
      <c r="I25" s="80" t="s">
        <v>393</v>
      </c>
      <c r="J25" s="80" t="s">
        <v>393</v>
      </c>
      <c r="K25" s="80" t="s">
        <v>393</v>
      </c>
      <c r="L25" s="81" t="s">
        <v>393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404</v>
      </c>
      <c r="C26" s="116"/>
      <c r="D26" s="111">
        <v>18</v>
      </c>
      <c r="E26" s="304">
        <f t="shared" si="0"/>
        <v>1</v>
      </c>
      <c r="F26" s="301" t="s">
        <v>393</v>
      </c>
      <c r="G26" s="80" t="s">
        <v>393</v>
      </c>
      <c r="H26" s="80" t="s">
        <v>393</v>
      </c>
      <c r="I26" s="80" t="s">
        <v>393</v>
      </c>
      <c r="J26" s="80" t="s">
        <v>393</v>
      </c>
      <c r="K26" s="80" t="s">
        <v>393</v>
      </c>
      <c r="L26" s="81" t="s">
        <v>393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405</v>
      </c>
      <c r="C27" s="116"/>
      <c r="D27" s="111">
        <v>19</v>
      </c>
      <c r="E27" s="304">
        <f t="shared" si="0"/>
        <v>0</v>
      </c>
      <c r="F27" s="301" t="s">
        <v>393</v>
      </c>
      <c r="G27" s="80" t="s">
        <v>393</v>
      </c>
      <c r="H27" s="80" t="s">
        <v>393</v>
      </c>
      <c r="I27" s="80" t="s">
        <v>393</v>
      </c>
      <c r="J27" s="80" t="s">
        <v>393</v>
      </c>
      <c r="K27" s="80" t="s">
        <v>393</v>
      </c>
      <c r="L27" s="81" t="s">
        <v>393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406</v>
      </c>
      <c r="C28" s="116"/>
      <c r="D28" s="111">
        <v>20</v>
      </c>
      <c r="E28" s="304">
        <f t="shared" si="0"/>
        <v>1</v>
      </c>
      <c r="F28" s="301" t="s">
        <v>393</v>
      </c>
      <c r="G28" s="80" t="s">
        <v>393</v>
      </c>
      <c r="H28" s="80" t="s">
        <v>393</v>
      </c>
      <c r="I28" s="80" t="s">
        <v>393</v>
      </c>
      <c r="J28" s="80" t="s">
        <v>393</v>
      </c>
      <c r="K28" s="80" t="s">
        <v>393</v>
      </c>
      <c r="L28" s="81" t="s">
        <v>393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407</v>
      </c>
      <c r="C29" s="116"/>
      <c r="D29" s="111">
        <v>21</v>
      </c>
      <c r="E29" s="304">
        <f t="shared" si="0"/>
        <v>0</v>
      </c>
      <c r="F29" s="301" t="s">
        <v>400</v>
      </c>
      <c r="G29" s="80" t="s">
        <v>400</v>
      </c>
      <c r="H29" s="80" t="s">
        <v>393</v>
      </c>
      <c r="I29" s="80" t="s">
        <v>400</v>
      </c>
      <c r="J29" s="80" t="s">
        <v>400</v>
      </c>
      <c r="K29" s="80" t="s">
        <v>400</v>
      </c>
      <c r="L29" s="81" t="s">
        <v>400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408</v>
      </c>
      <c r="C30" s="116"/>
      <c r="D30" s="111">
        <v>22</v>
      </c>
      <c r="E30" s="304">
        <f t="shared" si="0"/>
        <v>0</v>
      </c>
      <c r="F30" s="301" t="s">
        <v>392</v>
      </c>
      <c r="G30" s="80" t="s">
        <v>392</v>
      </c>
      <c r="H30" s="80" t="s">
        <v>392</v>
      </c>
      <c r="I30" s="80" t="s">
        <v>392</v>
      </c>
      <c r="J30" s="80" t="s">
        <v>392</v>
      </c>
      <c r="K30" s="80" t="s">
        <v>392</v>
      </c>
      <c r="L30" s="81" t="s">
        <v>393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409</v>
      </c>
      <c r="C31" s="116"/>
      <c r="D31" s="111">
        <v>23</v>
      </c>
      <c r="E31" s="304">
        <f t="shared" si="0"/>
        <v>1</v>
      </c>
      <c r="F31" s="301" t="s">
        <v>393</v>
      </c>
      <c r="G31" s="80" t="s">
        <v>393</v>
      </c>
      <c r="H31" s="80" t="s">
        <v>393</v>
      </c>
      <c r="I31" s="80" t="s">
        <v>393</v>
      </c>
      <c r="J31" s="80" t="s">
        <v>393</v>
      </c>
      <c r="K31" s="80" t="s">
        <v>393</v>
      </c>
      <c r="L31" s="81" t="s">
        <v>393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410</v>
      </c>
      <c r="C32" s="116"/>
      <c r="D32" s="111">
        <v>24</v>
      </c>
      <c r="E32" s="304">
        <f t="shared" si="0"/>
        <v>1</v>
      </c>
      <c r="F32" s="301" t="s">
        <v>393</v>
      </c>
      <c r="G32" s="80" t="s">
        <v>393</v>
      </c>
      <c r="H32" s="80" t="s">
        <v>393</v>
      </c>
      <c r="I32" s="80" t="s">
        <v>393</v>
      </c>
      <c r="J32" s="80" t="s">
        <v>393</v>
      </c>
      <c r="K32" s="80" t="s">
        <v>393</v>
      </c>
      <c r="L32" s="81" t="s">
        <v>393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411</v>
      </c>
      <c r="C33" s="122"/>
      <c r="D33" s="123">
        <v>25</v>
      </c>
      <c r="E33" s="305">
        <f t="shared" si="0"/>
        <v>0</v>
      </c>
      <c r="F33" s="302" t="s">
        <v>392</v>
      </c>
      <c r="G33" s="82" t="s">
        <v>392</v>
      </c>
      <c r="H33" s="82" t="s">
        <v>392</v>
      </c>
      <c r="I33" s="82" t="s">
        <v>392</v>
      </c>
      <c r="J33" s="82" t="s">
        <v>392</v>
      </c>
      <c r="K33" s="82" t="s">
        <v>392</v>
      </c>
      <c r="L33" s="83" t="s">
        <v>393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345</v>
      </c>
      <c r="B1" s="212">
        <v>42173</v>
      </c>
      <c r="D1" s="130" t="s">
        <v>453</v>
      </c>
      <c r="F1" s="213" t="s">
        <v>539</v>
      </c>
      <c r="N1" s="214"/>
    </row>
    <row r="2" spans="1:14" ht="25.5">
      <c r="A2" s="215" t="s">
        <v>270</v>
      </c>
      <c r="B2" s="216" t="s">
        <v>145</v>
      </c>
      <c r="C2" s="217" t="s">
        <v>147</v>
      </c>
      <c r="D2" s="218" t="s">
        <v>148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69</v>
      </c>
      <c r="J2" s="219" t="s">
        <v>149</v>
      </c>
      <c r="K2" s="219" t="s">
        <v>150</v>
      </c>
      <c r="L2" s="219" t="s">
        <v>151</v>
      </c>
      <c r="M2" s="221" t="s">
        <v>243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152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153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154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155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156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157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158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159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160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161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646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162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163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164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165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166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167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168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169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170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171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172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173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174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175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176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177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178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179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180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181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182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183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184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185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186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187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188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189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190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191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192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193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194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195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196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197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198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199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200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201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202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203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204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205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206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207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208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209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210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211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212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213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214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215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216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217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218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219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220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221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222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223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224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225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226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227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228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229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230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231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232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233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234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235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236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237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238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239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240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241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242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244</v>
      </c>
      <c r="B95" s="127" t="s">
        <v>49</v>
      </c>
      <c r="C95" s="127" t="s">
        <v>316</v>
      </c>
      <c r="D95" s="231" t="s">
        <v>271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244</v>
      </c>
      <c r="B96" s="127" t="s">
        <v>54</v>
      </c>
      <c r="C96" s="127" t="s">
        <v>321</v>
      </c>
      <c r="D96" s="231" t="s">
        <v>271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244</v>
      </c>
      <c r="B97" s="127" t="s">
        <v>59</v>
      </c>
      <c r="C97" s="127" t="s">
        <v>326</v>
      </c>
      <c r="D97" s="231" t="s">
        <v>271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244</v>
      </c>
      <c r="B98" s="127" t="s">
        <v>64</v>
      </c>
      <c r="C98" s="127" t="s">
        <v>331</v>
      </c>
      <c r="D98" s="231" t="s">
        <v>271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244</v>
      </c>
      <c r="B99" s="127" t="s">
        <v>17</v>
      </c>
      <c r="C99" s="127" t="s">
        <v>284</v>
      </c>
      <c r="D99" s="231" t="s">
        <v>271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244</v>
      </c>
      <c r="B100" s="127" t="s">
        <v>21</v>
      </c>
      <c r="C100" s="127" t="s">
        <v>288</v>
      </c>
      <c r="D100" s="231" t="s">
        <v>271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244</v>
      </c>
      <c r="B101" s="127" t="s">
        <v>25</v>
      </c>
      <c r="C101" s="127" t="s">
        <v>292</v>
      </c>
      <c r="D101" s="231" t="s">
        <v>271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244</v>
      </c>
      <c r="B102" s="127" t="s">
        <v>29</v>
      </c>
      <c r="C102" s="127" t="s">
        <v>296</v>
      </c>
      <c r="D102" s="231" t="s">
        <v>271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244</v>
      </c>
      <c r="B103" s="127" t="s">
        <v>33</v>
      </c>
      <c r="C103" s="127" t="s">
        <v>300</v>
      </c>
      <c r="D103" s="231" t="s">
        <v>271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244</v>
      </c>
      <c r="B104" s="127" t="s">
        <v>37</v>
      </c>
      <c r="C104" s="127" t="s">
        <v>304</v>
      </c>
      <c r="D104" s="231" t="s">
        <v>271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244</v>
      </c>
      <c r="B105" s="127" t="s">
        <v>41</v>
      </c>
      <c r="C105" s="127" t="s">
        <v>308</v>
      </c>
      <c r="D105" s="231" t="s">
        <v>271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244</v>
      </c>
      <c r="B106" s="127" t="s">
        <v>45</v>
      </c>
      <c r="C106" s="127" t="s">
        <v>312</v>
      </c>
      <c r="D106" s="231" t="s">
        <v>271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244</v>
      </c>
      <c r="B107" s="127" t="s">
        <v>50</v>
      </c>
      <c r="C107" s="127" t="s">
        <v>317</v>
      </c>
      <c r="D107" s="231" t="s">
        <v>271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244</v>
      </c>
      <c r="B108" s="127" t="s">
        <v>55</v>
      </c>
      <c r="C108" s="127" t="s">
        <v>322</v>
      </c>
      <c r="D108" s="231" t="s">
        <v>271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244</v>
      </c>
      <c r="B109" s="127" t="s">
        <v>60</v>
      </c>
      <c r="C109" s="127" t="s">
        <v>327</v>
      </c>
      <c r="D109" s="231" t="s">
        <v>271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244</v>
      </c>
      <c r="B110" s="127" t="s">
        <v>65</v>
      </c>
      <c r="C110" s="127" t="s">
        <v>332</v>
      </c>
      <c r="D110" s="231" t="s">
        <v>271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244</v>
      </c>
      <c r="B111" s="127" t="s">
        <v>5</v>
      </c>
      <c r="C111" s="127" t="s">
        <v>272</v>
      </c>
      <c r="D111" s="231" t="s">
        <v>271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244</v>
      </c>
      <c r="B112" s="127" t="s">
        <v>6</v>
      </c>
      <c r="C112" s="127" t="s">
        <v>273</v>
      </c>
      <c r="D112" s="231" t="s">
        <v>271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244</v>
      </c>
      <c r="B113" s="127" t="s">
        <v>7</v>
      </c>
      <c r="C113" s="127" t="s">
        <v>274</v>
      </c>
      <c r="D113" s="231" t="s">
        <v>271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244</v>
      </c>
      <c r="B114" s="127" t="s">
        <v>8</v>
      </c>
      <c r="C114" s="127" t="s">
        <v>275</v>
      </c>
      <c r="D114" s="231" t="s">
        <v>271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244</v>
      </c>
      <c r="B115" s="127" t="s">
        <v>18</v>
      </c>
      <c r="C115" s="127" t="s">
        <v>285</v>
      </c>
      <c r="D115" s="231" t="s">
        <v>271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244</v>
      </c>
      <c r="B116" s="127" t="s">
        <v>22</v>
      </c>
      <c r="C116" s="127" t="s">
        <v>289</v>
      </c>
      <c r="D116" s="231" t="s">
        <v>271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244</v>
      </c>
      <c r="B117" s="127" t="s">
        <v>26</v>
      </c>
      <c r="C117" s="127" t="s">
        <v>293</v>
      </c>
      <c r="D117" s="231" t="s">
        <v>271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244</v>
      </c>
      <c r="B118" s="127" t="s">
        <v>30</v>
      </c>
      <c r="C118" s="127" t="s">
        <v>297</v>
      </c>
      <c r="D118" s="231" t="s">
        <v>271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244</v>
      </c>
      <c r="B119" s="127" t="s">
        <v>9</v>
      </c>
      <c r="C119" s="127" t="s">
        <v>276</v>
      </c>
      <c r="D119" s="231" t="s">
        <v>271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244</v>
      </c>
      <c r="B120" s="127" t="s">
        <v>11</v>
      </c>
      <c r="C120" s="127" t="s">
        <v>278</v>
      </c>
      <c r="D120" s="231" t="s">
        <v>271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244</v>
      </c>
      <c r="B121" s="127" t="s">
        <v>13</v>
      </c>
      <c r="C121" s="127" t="s">
        <v>280</v>
      </c>
      <c r="D121" s="231" t="s">
        <v>271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244</v>
      </c>
      <c r="B122" s="127" t="s">
        <v>15</v>
      </c>
      <c r="C122" s="127" t="s">
        <v>282</v>
      </c>
      <c r="D122" s="231" t="s">
        <v>271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244</v>
      </c>
      <c r="B123" s="127" t="s">
        <v>51</v>
      </c>
      <c r="C123" s="127" t="s">
        <v>318</v>
      </c>
      <c r="D123" s="231" t="s">
        <v>271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244</v>
      </c>
      <c r="B124" s="127" t="s">
        <v>56</v>
      </c>
      <c r="C124" s="127" t="s">
        <v>323</v>
      </c>
      <c r="D124" s="231" t="s">
        <v>271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244</v>
      </c>
      <c r="B125" s="127" t="s">
        <v>61</v>
      </c>
      <c r="C125" s="127" t="s">
        <v>328</v>
      </c>
      <c r="D125" s="231" t="s">
        <v>271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244</v>
      </c>
      <c r="B126" s="127" t="s">
        <v>66</v>
      </c>
      <c r="C126" s="127" t="s">
        <v>333</v>
      </c>
      <c r="D126" s="231" t="s">
        <v>271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244</v>
      </c>
      <c r="B127" s="127" t="s">
        <v>19</v>
      </c>
      <c r="C127" s="127" t="s">
        <v>286</v>
      </c>
      <c r="D127" s="231" t="s">
        <v>271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244</v>
      </c>
      <c r="B128" s="127" t="s">
        <v>23</v>
      </c>
      <c r="C128" s="127" t="s">
        <v>290</v>
      </c>
      <c r="D128" s="231" t="s">
        <v>271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244</v>
      </c>
      <c r="B129" s="127" t="s">
        <v>27</v>
      </c>
      <c r="C129" s="127" t="s">
        <v>294</v>
      </c>
      <c r="D129" s="231" t="s">
        <v>271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244</v>
      </c>
      <c r="B130" s="127" t="s">
        <v>31</v>
      </c>
      <c r="C130" s="127" t="s">
        <v>298</v>
      </c>
      <c r="D130" s="231" t="s">
        <v>271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244</v>
      </c>
      <c r="B131" s="127" t="s">
        <v>20</v>
      </c>
      <c r="C131" s="127" t="s">
        <v>287</v>
      </c>
      <c r="D131" s="231" t="s">
        <v>271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244</v>
      </c>
      <c r="B132" s="127" t="s">
        <v>24</v>
      </c>
      <c r="C132" s="127" t="s">
        <v>291</v>
      </c>
      <c r="D132" s="231" t="s">
        <v>271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244</v>
      </c>
      <c r="B133" s="127" t="s">
        <v>28</v>
      </c>
      <c r="C133" s="127" t="s">
        <v>295</v>
      </c>
      <c r="D133" s="231" t="s">
        <v>271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244</v>
      </c>
      <c r="B134" s="127" t="s">
        <v>32</v>
      </c>
      <c r="C134" s="127" t="s">
        <v>299</v>
      </c>
      <c r="D134" s="231" t="s">
        <v>271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244</v>
      </c>
      <c r="B135" s="127" t="s">
        <v>34</v>
      </c>
      <c r="C135" s="127" t="s">
        <v>301</v>
      </c>
      <c r="D135" s="231" t="s">
        <v>271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244</v>
      </c>
      <c r="B136" s="127" t="s">
        <v>38</v>
      </c>
      <c r="C136" s="127" t="s">
        <v>305</v>
      </c>
      <c r="D136" s="231" t="s">
        <v>271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244</v>
      </c>
      <c r="B137" s="127" t="s">
        <v>42</v>
      </c>
      <c r="C137" s="127" t="s">
        <v>309</v>
      </c>
      <c r="D137" s="231" t="s">
        <v>271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244</v>
      </c>
      <c r="B138" s="127" t="s">
        <v>46</v>
      </c>
      <c r="C138" s="127" t="s">
        <v>313</v>
      </c>
      <c r="D138" s="231" t="s">
        <v>271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244</v>
      </c>
      <c r="B139" s="127" t="s">
        <v>35</v>
      </c>
      <c r="C139" s="127" t="s">
        <v>302</v>
      </c>
      <c r="D139" s="231" t="s">
        <v>271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244</v>
      </c>
      <c r="B140" s="127" t="s">
        <v>39</v>
      </c>
      <c r="C140" s="127" t="s">
        <v>306</v>
      </c>
      <c r="D140" s="231" t="s">
        <v>271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244</v>
      </c>
      <c r="B141" s="127" t="s">
        <v>43</v>
      </c>
      <c r="C141" s="127" t="s">
        <v>310</v>
      </c>
      <c r="D141" s="231" t="s">
        <v>271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244</v>
      </c>
      <c r="B142" s="127" t="s">
        <v>47</v>
      </c>
      <c r="C142" s="127" t="s">
        <v>314</v>
      </c>
      <c r="D142" s="231" t="s">
        <v>271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244</v>
      </c>
      <c r="B143" s="127" t="s">
        <v>10</v>
      </c>
      <c r="C143" s="127" t="s">
        <v>277</v>
      </c>
      <c r="D143" s="231" t="s">
        <v>271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244</v>
      </c>
      <c r="B144" s="127" t="s">
        <v>12</v>
      </c>
      <c r="C144" s="127" t="s">
        <v>279</v>
      </c>
      <c r="D144" s="231" t="s">
        <v>271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244</v>
      </c>
      <c r="B145" s="127" t="s">
        <v>14</v>
      </c>
      <c r="C145" s="127" t="s">
        <v>281</v>
      </c>
      <c r="D145" s="231" t="s">
        <v>271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244</v>
      </c>
      <c r="B146" s="127" t="s">
        <v>16</v>
      </c>
      <c r="C146" s="127" t="s">
        <v>283</v>
      </c>
      <c r="D146" s="231" t="s">
        <v>271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244</v>
      </c>
      <c r="B147" s="127" t="s">
        <v>36</v>
      </c>
      <c r="C147" s="127" t="s">
        <v>303</v>
      </c>
      <c r="D147" s="231" t="s">
        <v>271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244</v>
      </c>
      <c r="B148" s="127" t="s">
        <v>40</v>
      </c>
      <c r="C148" s="127" t="s">
        <v>307</v>
      </c>
      <c r="D148" s="231" t="s">
        <v>271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244</v>
      </c>
      <c r="B149" s="127" t="s">
        <v>44</v>
      </c>
      <c r="C149" s="127" t="s">
        <v>311</v>
      </c>
      <c r="D149" s="231" t="s">
        <v>271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244</v>
      </c>
      <c r="B150" s="127" t="s">
        <v>48</v>
      </c>
      <c r="C150" s="127" t="s">
        <v>315</v>
      </c>
      <c r="D150" s="231" t="s">
        <v>271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244</v>
      </c>
      <c r="B151" s="127" t="s">
        <v>52</v>
      </c>
      <c r="C151" s="127" t="s">
        <v>319</v>
      </c>
      <c r="D151" s="231" t="s">
        <v>271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244</v>
      </c>
      <c r="B152" s="127" t="s">
        <v>57</v>
      </c>
      <c r="C152" s="127" t="s">
        <v>324</v>
      </c>
      <c r="D152" s="231" t="s">
        <v>271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244</v>
      </c>
      <c r="B153" s="127" t="s">
        <v>62</v>
      </c>
      <c r="C153" s="127" t="s">
        <v>329</v>
      </c>
      <c r="D153" s="231" t="s">
        <v>271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244</v>
      </c>
      <c r="B154" s="127" t="s">
        <v>67</v>
      </c>
      <c r="C154" s="127" t="s">
        <v>334</v>
      </c>
      <c r="D154" s="231" t="s">
        <v>271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244</v>
      </c>
      <c r="B155" s="127" t="s">
        <v>53</v>
      </c>
      <c r="C155" s="127" t="s">
        <v>320</v>
      </c>
      <c r="D155" s="231" t="s">
        <v>271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244</v>
      </c>
      <c r="B156" s="127" t="s">
        <v>58</v>
      </c>
      <c r="C156" s="127" t="s">
        <v>325</v>
      </c>
      <c r="D156" s="231" t="s">
        <v>271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244</v>
      </c>
      <c r="B157" s="127" t="s">
        <v>63</v>
      </c>
      <c r="C157" s="127" t="s">
        <v>330</v>
      </c>
      <c r="D157" s="231" t="s">
        <v>271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244</v>
      </c>
      <c r="B158" s="127" t="s">
        <v>68</v>
      </c>
      <c r="C158" s="127" t="s">
        <v>335</v>
      </c>
      <c r="D158" s="231" t="s">
        <v>271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454</v>
      </c>
      <c r="B1" s="127"/>
      <c r="D1" s="213" t="s">
        <v>539</v>
      </c>
    </row>
    <row r="2" spans="1:16">
      <c r="A2" s="233"/>
      <c r="B2" s="232" t="s">
        <v>455</v>
      </c>
    </row>
    <row r="3" spans="1:16" ht="20.100000000000001" customHeight="1">
      <c r="A3" s="352" t="s">
        <v>247</v>
      </c>
      <c r="B3" s="234" t="s">
        <v>85</v>
      </c>
      <c r="C3" s="235"/>
      <c r="D3" s="354" t="s">
        <v>456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86</v>
      </c>
      <c r="E4" s="240" t="s">
        <v>87</v>
      </c>
      <c r="F4" s="240" t="s">
        <v>88</v>
      </c>
      <c r="G4" s="240" t="s">
        <v>89</v>
      </c>
      <c r="H4" s="240" t="s">
        <v>90</v>
      </c>
      <c r="I4" s="240" t="s">
        <v>91</v>
      </c>
      <c r="J4" s="240" t="s">
        <v>92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93</v>
      </c>
      <c r="C5" s="239"/>
      <c r="D5" s="240" t="s">
        <v>94</v>
      </c>
      <c r="E5" s="240" t="s">
        <v>95</v>
      </c>
      <c r="F5" s="240" t="s">
        <v>96</v>
      </c>
      <c r="G5" s="240" t="s">
        <v>97</v>
      </c>
      <c r="H5" s="240" t="s">
        <v>98</v>
      </c>
      <c r="I5" s="240" t="s">
        <v>99</v>
      </c>
      <c r="J5" s="240" t="s">
        <v>100</v>
      </c>
      <c r="K5" s="240" t="s">
        <v>101</v>
      </c>
      <c r="L5" s="241" t="s">
        <v>102</v>
      </c>
      <c r="M5" s="241" t="s">
        <v>103</v>
      </c>
      <c r="N5" s="243" t="s">
        <v>146</v>
      </c>
      <c r="O5" s="243" t="s">
        <v>249</v>
      </c>
      <c r="P5" s="244" t="s">
        <v>248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104</v>
      </c>
      <c r="C7" s="248" t="s">
        <v>105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101</v>
      </c>
      <c r="M7" s="250">
        <f t="shared" ref="M7:M21" si="0">MAX(D7:J7)</f>
        <v>1</v>
      </c>
      <c r="N7" s="251" t="s">
        <v>366</v>
      </c>
      <c r="O7" s="246"/>
      <c r="P7" s="240"/>
    </row>
    <row r="8" spans="1:16" ht="21" customHeight="1">
      <c r="A8" s="247">
        <v>2</v>
      </c>
      <c r="B8" s="240" t="s">
        <v>106</v>
      </c>
      <c r="C8" s="248" t="s">
        <v>107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101</v>
      </c>
      <c r="M8" s="250">
        <f t="shared" si="0"/>
        <v>1</v>
      </c>
      <c r="N8" s="251" t="s">
        <v>366</v>
      </c>
      <c r="O8" s="246"/>
      <c r="P8" s="240"/>
    </row>
    <row r="9" spans="1:16" ht="21" customHeight="1">
      <c r="A9" s="247">
        <v>3</v>
      </c>
      <c r="B9" s="240" t="s">
        <v>245</v>
      </c>
      <c r="C9" s="252" t="s">
        <v>4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101</v>
      </c>
      <c r="M9" s="250">
        <f t="shared" ref="M9" si="1">MAX(D9:J9)</f>
        <v>1</v>
      </c>
      <c r="N9" s="251" t="s">
        <v>4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108</v>
      </c>
      <c r="C11" s="256" t="s">
        <v>109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95</v>
      </c>
      <c r="M11" s="250">
        <f t="shared" si="0"/>
        <v>1.0522626697461936</v>
      </c>
      <c r="N11" s="251" t="s">
        <v>252</v>
      </c>
      <c r="O11" s="246" t="s">
        <v>250</v>
      </c>
      <c r="P11" s="240"/>
    </row>
    <row r="12" spans="1:16">
      <c r="A12" s="247">
        <v>5</v>
      </c>
      <c r="B12" s="240" t="s">
        <v>110</v>
      </c>
      <c r="C12" s="256" t="s">
        <v>111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94</v>
      </c>
      <c r="M12" s="250">
        <f t="shared" si="0"/>
        <v>1.0358469949391176</v>
      </c>
      <c r="N12" s="251" t="s">
        <v>252</v>
      </c>
      <c r="O12" s="246" t="s">
        <v>250</v>
      </c>
      <c r="P12" s="240"/>
    </row>
    <row r="13" spans="1:16">
      <c r="A13" s="247">
        <v>6</v>
      </c>
      <c r="B13" s="240" t="s">
        <v>112</v>
      </c>
      <c r="C13" s="256" t="s">
        <v>113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94</v>
      </c>
      <c r="M13" s="250">
        <f t="shared" si="0"/>
        <v>1.069856584592316</v>
      </c>
      <c r="N13" s="251" t="s">
        <v>252</v>
      </c>
      <c r="O13" s="246" t="s">
        <v>250</v>
      </c>
      <c r="P13" s="240"/>
    </row>
    <row r="14" spans="1:16" ht="21" customHeight="1">
      <c r="A14" s="247">
        <v>7</v>
      </c>
      <c r="B14" s="240" t="s">
        <v>114</v>
      </c>
      <c r="C14" s="256" t="s">
        <v>115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94</v>
      </c>
      <c r="M14" s="250">
        <f t="shared" si="0"/>
        <v>1.1052461688999999</v>
      </c>
      <c r="N14" s="251" t="s">
        <v>252</v>
      </c>
      <c r="O14" s="246" t="s">
        <v>250</v>
      </c>
      <c r="P14" s="240"/>
    </row>
    <row r="15" spans="1:16" ht="21" customHeight="1">
      <c r="A15" s="247">
        <v>8</v>
      </c>
      <c r="B15" s="240" t="s">
        <v>116</v>
      </c>
      <c r="C15" s="256" t="s">
        <v>117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95</v>
      </c>
      <c r="M15" s="250">
        <f t="shared" si="0"/>
        <v>1.0389446761000001</v>
      </c>
      <c r="N15" s="251" t="s">
        <v>252</v>
      </c>
      <c r="O15" s="246" t="s">
        <v>250</v>
      </c>
      <c r="P15" s="240"/>
    </row>
    <row r="16" spans="1:16" ht="21" customHeight="1">
      <c r="A16" s="247">
        <v>9</v>
      </c>
      <c r="B16" s="240" t="s">
        <v>122</v>
      </c>
      <c r="C16" s="256" t="s">
        <v>123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96</v>
      </c>
      <c r="M16" s="250">
        <f>MAX(D16:J16)</f>
        <v>1.2706602107</v>
      </c>
      <c r="N16" s="251" t="s">
        <v>252</v>
      </c>
      <c r="O16" s="246" t="s">
        <v>250</v>
      </c>
      <c r="P16" s="240"/>
    </row>
    <row r="17" spans="1:16" ht="21" customHeight="1">
      <c r="A17" s="247">
        <v>10</v>
      </c>
      <c r="B17" s="240" t="s">
        <v>118</v>
      </c>
      <c r="C17" s="257" t="s">
        <v>119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99</v>
      </c>
      <c r="M17" s="250">
        <f t="shared" si="0"/>
        <v>1.0355882019</v>
      </c>
      <c r="N17" s="251" t="s">
        <v>252</v>
      </c>
      <c r="O17" s="246" t="s">
        <v>251</v>
      </c>
      <c r="P17" s="240" t="s">
        <v>116</v>
      </c>
    </row>
    <row r="18" spans="1:16" ht="21" customHeight="1">
      <c r="A18" s="247">
        <v>11</v>
      </c>
      <c r="B18" s="240" t="s">
        <v>120</v>
      </c>
      <c r="C18" s="257" t="s">
        <v>121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98</v>
      </c>
      <c r="M18" s="250">
        <f t="shared" si="0"/>
        <v>1.1401797148999999</v>
      </c>
      <c r="N18" s="251" t="s">
        <v>252</v>
      </c>
      <c r="O18" s="246" t="s">
        <v>251</v>
      </c>
      <c r="P18" s="240" t="s">
        <v>122</v>
      </c>
    </row>
    <row r="19" spans="1:16" ht="21" customHeight="1">
      <c r="A19" s="247">
        <v>12</v>
      </c>
      <c r="B19" s="240" t="s">
        <v>124</v>
      </c>
      <c r="C19" s="257" t="s">
        <v>125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97</v>
      </c>
      <c r="M19" s="250">
        <f t="shared" si="0"/>
        <v>1.0552346931000001</v>
      </c>
      <c r="N19" s="251" t="s">
        <v>252</v>
      </c>
      <c r="O19" s="246" t="s">
        <v>251</v>
      </c>
      <c r="P19" s="240" t="s">
        <v>108</v>
      </c>
    </row>
    <row r="20" spans="1:16" ht="21" customHeight="1">
      <c r="A20" s="247">
        <v>13</v>
      </c>
      <c r="B20" s="240" t="s">
        <v>126</v>
      </c>
      <c r="C20" s="257" t="s">
        <v>127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94</v>
      </c>
      <c r="M20" s="250">
        <f t="shared" si="0"/>
        <v>1.0865859003</v>
      </c>
      <c r="N20" s="251" t="s">
        <v>252</v>
      </c>
      <c r="O20" s="246" t="s">
        <v>251</v>
      </c>
      <c r="P20" s="240" t="s">
        <v>110</v>
      </c>
    </row>
    <row r="21" spans="1:16" ht="24.75" customHeight="1">
      <c r="A21" s="247">
        <v>14</v>
      </c>
      <c r="B21" s="240" t="s">
        <v>128</v>
      </c>
      <c r="C21" s="257" t="s">
        <v>129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95</v>
      </c>
      <c r="M21" s="250">
        <f t="shared" si="0"/>
        <v>1.0522626697461936</v>
      </c>
      <c r="N21" s="251" t="s">
        <v>252</v>
      </c>
      <c r="O21" s="246" t="s">
        <v>251</v>
      </c>
      <c r="P21" s="240" t="s">
        <v>116</v>
      </c>
    </row>
    <row r="22" spans="1:16" ht="25.5">
      <c r="A22" s="247">
        <v>15</v>
      </c>
      <c r="B22" s="240" t="s">
        <v>130</v>
      </c>
      <c r="C22" s="258" t="s">
        <v>131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95</v>
      </c>
      <c r="M22" s="250">
        <f>MAX(D22:J22)</f>
        <v>1.03</v>
      </c>
      <c r="N22" s="251" t="s">
        <v>252</v>
      </c>
      <c r="O22" s="246" t="s">
        <v>251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Katrin Brinker</cp:lastModifiedBy>
  <cp:lastPrinted>2015-03-20T22:59:10Z</cp:lastPrinted>
  <dcterms:created xsi:type="dcterms:W3CDTF">2015-01-15T05:25:41Z</dcterms:created>
  <dcterms:modified xsi:type="dcterms:W3CDTF">2018-08-01T12:17:22Z</dcterms:modified>
</cp:coreProperties>
</file>