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95" windowWidth="15600" windowHeight="627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M63" i="18"/>
  <c r="D32" i="18"/>
  <c r="H31" i="18" s="1"/>
  <c r="K53" i="18"/>
  <c r="E63" i="18"/>
  <c r="J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J21" i="18"/>
  <c r="M21" i="18"/>
  <c r="L21" i="18"/>
  <c r="K21" i="18"/>
  <c r="L31" i="18"/>
  <c r="K31" i="18"/>
  <c r="N31" i="18"/>
  <c r="F31" i="18"/>
  <c r="I31" i="18"/>
  <c r="H53" i="18"/>
  <c r="H63" i="18"/>
  <c r="D24" i="15"/>
  <c r="C23" i="15"/>
  <c r="M31" i="18" l="1"/>
  <c r="J31" i="18"/>
  <c r="G31" i="18"/>
  <c r="G21" i="18"/>
  <c r="H21" i="18"/>
  <c r="I21" i="18"/>
  <c r="F21" i="18"/>
  <c r="D56" i="18"/>
  <c r="J55" i="18" s="1"/>
  <c r="E31" i="18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U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E65" i="18" l="1"/>
  <c r="X12" i="7"/>
  <c r="X13" i="7"/>
  <c r="X11" i="7"/>
  <c r="X15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15" i="7" l="1"/>
  <c r="M15" i="7"/>
  <c r="F15" i="7"/>
  <c r="O14" i="7"/>
  <c r="M14" i="7"/>
  <c r="O13" i="7"/>
  <c r="M13" i="7"/>
  <c r="K13" i="7"/>
  <c r="I13" i="7"/>
  <c r="F13" i="7"/>
  <c r="O12" i="7"/>
  <c r="M12" i="7"/>
  <c r="N15" i="7"/>
  <c r="P14" i="7"/>
  <c r="N13" i="7"/>
  <c r="J13" i="7"/>
  <c r="P12" i="7"/>
  <c r="P15" i="7"/>
  <c r="N12" i="7"/>
  <c r="N14" i="7"/>
  <c r="P13" i="7"/>
  <c r="H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<sst xmlns="http://schemas.openxmlformats.org/spreadsheetml/2006/main" count="1356" uniqueCount="671">
  <si>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</si>
  <si>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</si>
  <si>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</si>
  <si>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</si>
  <si>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</si>
  <si>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</si>
  <si>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</si>
  <si>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</si>
  <si>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</si>
  <si>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</si>
  <si>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</si>
  <si>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</si>
  <si>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</si>
  <si>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</si>
  <si>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</si>
  <si>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</si>
  <si>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</si>
  <si>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</si>
  <si>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</si>
  <si>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</si>
  <si>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</si>
  <si>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</si>
  <si>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</si>
  <si>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</si>
  <si>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</si>
  <si>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</si>
  <si>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</si>
  <si>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</si>
  <si>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</si>
  <si>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</si>
  <si>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</si>
  <si>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</si>
  <si>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</si>
  <si>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</si>
  <si>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</si>
  <si>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</si>
  <si>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</si>
  <si>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</si>
  <si>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</si>
  <si>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</si>
  <si>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</si>
  <si>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</si>
  <si>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</si>
  <si>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</si>
  <si>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</si>
  <si>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</si>
  <si>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</si>
  <si>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</si>
  <si>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</si>
  <si>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</si>
  <si>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</si>
  <si>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</si>
  <si>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</si>
  <si>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</si>
  <si>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</si>
  <si>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</si>
  <si>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</si>
  <si>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</si>
  <si>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</si>
  <si>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</si>
  <si>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</si>
  <si>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</si>
  <si>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</si>
  <si>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</si>
  <si>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</si>
  <si>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</si>
  <si>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</si>
  <si>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</si>
  <si>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</si>
  <si>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</si>
  <si>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</si>
  <si>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</si>
  <si>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</si>
  <si>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</si>
  <si>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</si>
  <si>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</si>
  <si>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</si>
  <si>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</si>
  <si>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</si>
  <si>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</si>
  <si>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</si>
  <si>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</si>
  <si>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</si>
  <si>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</si>
  <si>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</si>
  <si>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</si>
  <si>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</si>
  <si>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</si>
  <si>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</si>
  <si>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</si>
  <si>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</si>
  <si>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</si>
  <si>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</si>
  <si>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</si>
  <si>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</si>
  <si>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</si>
  <si>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</si>
  <si>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</si>
  <si>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</si>
  <si>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</si>
  <si>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</si>
  <si>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</si>
  <si>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</si>
  <si>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</si>
  <si>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</si>
  <si>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</si>
  <si>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</si>
  <si>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</si>
  <si>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</si>
  <si>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</si>
  <si>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</si>
  <si>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</si>
  <si>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</si>
  <si>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</si>
  <si>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</si>
  <si>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</si>
  <si>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</si>
  <si>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</si>
  <si>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</si>
  <si>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</si>
  <si>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</si>
  <si>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</si>
  <si>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</si>
  <si>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</si>
  <si>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</si>
  <si>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</si>
  <si>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</si>
  <si>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</si>
  <si>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</si>
  <si>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</si>
  <si>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</si>
  <si>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</si>
  <si>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</si>
  <si>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</si>
  <si>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</si>
  <si>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</si>
  <si>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</si>
  <si>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</si>
  <si>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</si>
  <si>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</si>
  <si>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</si>
  <si>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</si>
  <si>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</si>
  <si>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</si>
  <si>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</si>
  <si>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</si>
  <si>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</si>
  <si>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</si>
  <si>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</si>
  <si>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</si>
  <si>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</si>
  <si>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</si>
  <si>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</si>
  <si>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</si>
  <si>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</si>
  <si>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</si>
  <si>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</si>
  <si>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</si>
  <si>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</si>
  <si>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</si>
  <si>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</si>
  <si>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</si>
  <si>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</si>
  <si>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</si>
  <si>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</si>
  <si>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</si>
  <si>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</si>
  <si>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</si>
  <si>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</si>
  <si>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</si>
  <si>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</si>
  <si>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</si>
  <si>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</si>
  <si>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</si>
  <si>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</si>
  <si>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</si>
  <si>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</si>
  <si>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</si>
  <si>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</si>
  <si>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</si>
  <si>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</si>
  <si>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</si>
  <si>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</si>
  <si>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</si>
  <si>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</si>
  <si>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</si>
  <si>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</si>
  <si>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</si>
  <si>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</si>
  <si>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</si>
  <si>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</si>
  <si>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</si>
  <si>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</si>
  <si>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</si>
  <si>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</si>
  <si>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</si>
  <si>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</si>
  <si>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</si>
  <si>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</si>
  <si>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</si>
  <si>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</si>
  <si>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</si>
  <si>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</si>
  <si>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</si>
  <si>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</si>
  <si>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</si>
  <si>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</si>
  <si>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</si>
  <si>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</si>
  <si>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</si>
  <si>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</si>
  <si>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</si>
  <si>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</si>
  <si>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</si>
  <si>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</si>
  <si>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</si>
  <si>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</si>
  <si>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</si>
  <si>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</si>
  <si>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</si>
  <si>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</si>
  <si>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</si>
  <si>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</si>
  <si>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</si>
  <si>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</si>
  <si>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</si>
  <si>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</si>
  <si>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</si>
  <si>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</si>
  <si>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</si>
  <si>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</si>
  <si>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</si>
  <si>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</si>
  <si>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</si>
  <si>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</si>
  <si>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</si>
  <si>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</si>
  <si>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</si>
  <si>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</si>
  <si>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</si>
  <si>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</si>
  <si>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</si>
  <si>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</si>
  <si>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</si>
  <si>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</si>
  <si>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</si>
  <si>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</si>
  <si>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</si>
  <si>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</si>
  <si>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</si>
  <si>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</si>
  <si>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</si>
  <si>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</si>
  <si>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</si>
  <si>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</si>
  <si>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</si>
  <si>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</si>
  <si>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</si>
  <si>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</si>
  <si>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</si>
  <si>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</si>
  <si>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</si>
  <si>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</si>
  <si>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</si>
  <si>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</si>
  <si>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</si>
  <si>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</si>
  <si>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</si>
  <si>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</si>
  <si>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</si>
  <si>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</si>
  <si>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</si>
  <si>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</si>
  <si>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</si>
  <si>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</si>
  <si>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</si>
  <si>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</si>
  <si>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</si>
  <si>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</si>
  <si>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</si>
  <si>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</si>
  <si>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</si>
  <si>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</si>
  <si>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</si>
  <si>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</si>
  <si>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</si>
  <si>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</si>
  <si>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</si>
  <si>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</si>
  <si>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</si>
  <si>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</si>
  <si>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</si>
  <si>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</si>
  <si>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</si>
  <si>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</si>
  <si>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</si>
  <si>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</si>
  <si>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</si>
  <si>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</si>
  <si>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</si>
  <si>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</si>
  <si>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</si>
  <si>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</si>
  <si>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</si>
  <si>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</si>
  <si>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</si>
  <si>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</si>
  <si>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</si>
  <si>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</si>
  <si>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</si>
  <si>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</si>
  <si>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</si>
  <si>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</si>
  <si>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</si>
  <si>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</si>
  <si>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</si>
  <si>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</si>
  <si>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</si>
  <si>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</si>
  <si>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</si>
  <si>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</si>
  <si>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</si>
  <si>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</si>
  <si>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</si>
  <si>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</si>
  <si>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</si>
  <si>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</si>
  <si>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</si>
  <si>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</si>
  <si>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</si>
  <si>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</si>
  <si>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</si>
  <si>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</si>
  <si>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</si>
  <si>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</si>
  <si>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</si>
  <si>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</si>
  <si>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</si>
  <si>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</si>
  <si>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</si>
  <si>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</si>
  <si>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</si>
  <si>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</si>
  <si>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</si>
  <si>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</si>
  <si>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</si>
  <si>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</si>
  <si>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</si>
  <si>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</si>
  <si>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</si>
  <si>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</si>
  <si>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</si>
  <si>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</si>
  <si>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</si>
  <si>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</si>
  <si>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</si>
  <si>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</si>
  <si>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</si>
  <si>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</si>
  <si>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</si>
  <si>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</si>
  <si>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</si>
  <si>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</si>
  <si>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</si>
  <si>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</si>
  <si>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</si>
  <si>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</si>
  <si>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</si>
  <si>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</si>
  <si>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</si>
  <si>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</si>
  <si>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</si>
  <si>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</si>
  <si>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</si>
  <si>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</si>
  <si>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</si>
  <si>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</si>
  <si>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</si>
  <si>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</si>
  <si>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</si>
  <si>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</si>
  <si>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</si>
  <si>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</si>
  <si>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</si>
  <si>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</si>
  <si>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</si>
  <si>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</si>
  <si>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</si>
  <si>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</si>
  <si>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</si>
  <si>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</si>
  <si>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</si>
  <si>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</si>
  <si>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</si>
  <si>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</si>
  <si>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</si>
  <si>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</si>
  <si>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</si>
  <si>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</si>
  <si>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</si>
  <si>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</si>
  <si>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</si>
  <si>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</si>
  <si>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</si>
  <si>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</si>
  <si>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</si>
  <si>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</si>
  <si>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</si>
  <si>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</si>
  <si>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</si>
  <si>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</si>
  <si>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</si>
  <si>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</si>
  <si>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</si>
  <si>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</si>
  <si>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</si>
  <si>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</si>
  <si>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</si>
  <si>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</si>
  <si>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</si>
  <si>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</si>
  <si>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</si>
  <si>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</si>
  <si>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</si>
  <si>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</si>
  <si>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</si>
  <si>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</si>
  <si>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</si>
  <si>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</si>
  <si>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</si>
  <si>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</si>
  <si>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</si>
  <si>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</si>
  <si>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</si>
  <si>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</si>
  <si>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</si>
  <si>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</si>
  <si>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</si>
  <si>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</si>
  <si>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</si>
  <si>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</si>
  <si>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</si>
  <si>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</si>
  <si>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</si>
  <si>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</si>
  <si>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</si>
  <si>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</si>
  <si>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</si>
  <si>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</si>
  <si>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</si>
  <si>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</si>
  <si>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</si>
  <si>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</si>
  <si>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</si>
  <si>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</si>
  <si>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</si>
  <si>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</si>
  <si>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</si>
  <si>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</si>
  <si>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</si>
  <si>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</si>
  <si>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</si>
  <si>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</si>
  <si>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</si>
  <si>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</si>
  <si>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</si>
  <si>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</si>
  <si>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</si>
  <si>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</si>
  <si>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</si>
  <si>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</si>
  <si>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</si>
  <si>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</si>
  <si>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</si>
  <si>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</si>
  <si>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</si>
  <si>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</si>
  <si>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</si>
  <si>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</si>
  <si>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</si>
  <si>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</si>
  <si>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</si>
  <si>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</si>
  <si>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</si>
  <si>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</si>
  <si>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</si>
  <si>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</si>
  <si>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</si>
  <si>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</si>
  <si>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</si>
  <si>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</si>
  <si>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</si>
  <si>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</si>
  <si>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</si>
  <si>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</si>
  <si>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</si>
  <si>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</si>
  <si>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</si>
  <si>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</si>
  <si>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</si>
  <si>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</si>
  <si>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</si>
  <si>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</si>
  <si>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</si>
  <si>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</si>
  <si>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</si>
  <si>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</si>
  <si>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</si>
  <si>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</si>
  <si>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</si>
  <si>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</si>
  <si>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</si>
  <si>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</si>
  <si>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</si>
  <si>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</si>
  <si>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</si>
  <si>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</si>
  <si>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</si>
  <si>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</si>
  <si>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</si>
  <si>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</si>
  <si>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</si>
  <si>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</si>
  <si>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</si>
  <si>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</si>
  <si>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</si>
  <si>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</si>
  <si>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</si>
  <si>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</si>
  <si>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</si>
  <si>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</si>
  <si>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</si>
  <si>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</si>
  <si>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</si>
  <si>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</si>
  <si>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</si>
  <si>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</si>
  <si>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</si>
  <si>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</si>
  <si>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</si>
  <si>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</si>
  <si>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</si>
  <si>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</si>
  <si>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</si>
  <si>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</si>
  <si>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</si>
  <si>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</si>
  <si>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</si>
  <si>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</si>
  <si>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</si>
  <si>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</si>
  <si>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</si>
  <si>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</si>
  <si>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</si>
  <si>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</si>
  <si>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</si>
  <si>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</si>
  <si>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</si>
  <si>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</si>
  <si>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</si>
  <si>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</si>
  <si>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</si>
  <si>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</si>
  <si>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</si>
  <si>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</si>
  <si>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</si>
  <si>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</si>
  <si>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</si>
  <si>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</si>
  <si>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</si>
  <si>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</si>
  <si>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</si>
  <si>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</si>
  <si>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</si>
  <si>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</si>
  <si>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</si>
  <si>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</si>
  <si>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</si>
  <si>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</si>
  <si>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</si>
  <si>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</si>
  <si>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</si>
  <si>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</si>
  <si>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</si>
  <si>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</si>
  <si>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</si>
  <si>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</si>
  <si>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</si>
  <si>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</si>
  <si>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</si>
  <si>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</si>
  <si>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</si>
  <si>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</si>
  <si>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</si>
  <si>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</si>
  <si>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</si>
  <si>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</si>
  <si>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</si>
  <si>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</si>
  <si>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</si>
  <si>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</si>
  <si>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</si>
  <si>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</si>
  <si>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</si>
  <si>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</si>
  <si>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</si>
  <si>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</si>
  <si>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</si>
  <si>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</si>
  <si>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</si>
  <si>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</si>
  <si>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</si>
  <si>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</si>
  <si>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</si>
  <si>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</si>
  <si>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</si>
  <si>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</si>
  <si>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</si>
  <si>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</si>
  <si>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</si>
  <si>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</si>
  <si>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</si>
  <si>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</si>
  <si>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</si>
  <si>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</si>
  <si>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</si>
  <si>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</si>
  <si>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</si>
  <si>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</si>
  <si>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</si>
  <si>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</si>
  <si>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</si>
  <si>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</si>
  <si>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</si>
  <si>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</si>
  <si>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</si>
  <si>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</si>
  <si>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</si>
  <si>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</si>
  <si>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</si>
  <si>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</si>
  <si>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</si>
  <si>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</si>
  <si>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</si>
  <si>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</si>
  <si>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</si>
  <si>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</si>
  <si>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</si>
  <si>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</si>
  <si>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</si>
  <si>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</si>
  <si>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</si>
  <si>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</si>
  <si>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</si>
  <si>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</si>
  <si>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</si>
  <si>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AVU Netz GmbH</t>
  </si>
  <si>
    <t>9870012500004</t>
  </si>
  <si>
    <t>An der Drehbank 18</t>
  </si>
  <si>
    <t>Gevelsberg</t>
  </si>
  <si>
    <t>Katrin Brinker</t>
  </si>
  <si>
    <t>katrin.brinker@avu-netz.de</t>
  </si>
  <si>
    <t>02332/7380405</t>
  </si>
  <si>
    <t>AVU Netz</t>
  </si>
  <si>
    <t>NCHN007001250000</t>
  </si>
  <si>
    <t>DWD Lüdenscheid Nr. 10418</t>
  </si>
  <si>
    <t>Lüdenscheid</t>
  </si>
  <si>
    <t>Ind.-Koef.</t>
  </si>
  <si>
    <t>DE_GHD04</t>
  </si>
  <si>
    <t>DE_GBD05</t>
  </si>
  <si>
    <t>1FH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</si>
</sst>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4" applyNumberFormat="0" applyAlignment="0" applyProtection="0"/>
    <xf numFmtId="0" fontId="96" fillId="6" borderId="5" applyNumberFormat="0" applyAlignment="0" applyProtection="0"/>
    <xf numFmtId="0" fontId="97" fillId="6" borderId="4" applyNumberFormat="0" applyAlignment="0" applyProtection="0"/>
    <xf numFmtId="0" fontId="98" fillId="0" borderId="6" applyNumberFormat="0" applyFill="0" applyAlignment="0" applyProtection="0"/>
    <xf numFmtId="0" fontId="99" fillId="7" borderId="7" applyNumberFormat="0" applyAlignment="0" applyProtection="0"/>
    <xf numFmtId="0" fontId="10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01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2" fillId="32" borderId="0" applyNumberFormat="0" applyBorder="0" applyAlignment="0" applyProtection="0"/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93">
    <cellStyle name="1." xfId="4"/>
    <cellStyle name="20 % - Akzent1" xfId="170" builtinId="30" customBuiltin="1"/>
    <cellStyle name="20 % - Akzent1 2" xfId="5"/>
    <cellStyle name="20 % - Akzent1 2 2" xfId="6"/>
    <cellStyle name="20 % - Akzent1 3" xfId="7"/>
    <cellStyle name="20 % - Akzent2" xfId="174" builtinId="34" customBuiltin="1"/>
    <cellStyle name="20 % - Akzent2 2" xfId="8"/>
    <cellStyle name="20 % - Akzent2 2 2" xfId="9"/>
    <cellStyle name="20 % - Akzent2 3" xfId="10"/>
    <cellStyle name="20 % - Akzent3" xfId="178" builtinId="38" customBuiltin="1"/>
    <cellStyle name="20 % - Akzent3 2" xfId="11"/>
    <cellStyle name="20 % - Akzent3 2 2" xfId="12"/>
    <cellStyle name="20 % - Akzent3 3" xfId="13"/>
    <cellStyle name="20 % - Akzent4" xfId="182" builtinId="42" customBuiltin="1"/>
    <cellStyle name="20 % - Akzent4 2" xfId="14"/>
    <cellStyle name="20 % - Akzent4 2 2" xfId="15"/>
    <cellStyle name="20 % - Akzent4 3" xfId="16"/>
    <cellStyle name="20 % - Akzent5" xfId="186" builtinId="46" customBuiltin="1"/>
    <cellStyle name="20 % - Akzent5 2" xfId="17"/>
    <cellStyle name="20 % - Akzent5 2 2" xfId="18"/>
    <cellStyle name="20 % - Akzent5 3" xfId="19"/>
    <cellStyle name="20 % - Akzent6" xfId="190" builtinId="50" customBuiltin="1"/>
    <cellStyle name="20 % - Akzent6 2" xfId="20"/>
    <cellStyle name="20 % - Akzent6 2 2" xfId="21"/>
    <cellStyle name="20 % - Akzent6 3" xfId="22"/>
    <cellStyle name="40 % - Akzent1" xfId="171" builtinId="31" customBuiltin="1"/>
    <cellStyle name="40 % - Akzent1 2" xfId="23"/>
    <cellStyle name="40 % - Akzent1 2 2" xfId="24"/>
    <cellStyle name="40 % - Akzent1 3" xfId="25"/>
    <cellStyle name="40 % - Akzent2" xfId="175" builtinId="35" customBuiltin="1"/>
    <cellStyle name="40 % - Akzent2 2" xfId="26"/>
    <cellStyle name="40 % - Akzent2 2 2" xfId="27"/>
    <cellStyle name="40 % - Akzent2 3" xfId="28"/>
    <cellStyle name="40 % - Akzent3" xfId="179" builtinId="39" customBuiltin="1"/>
    <cellStyle name="40 % - Akzent3 2" xfId="29"/>
    <cellStyle name="40 % - Akzent3 2 2" xfId="30"/>
    <cellStyle name="40 % - Akzent3 3" xfId="31"/>
    <cellStyle name="40 % - Akzent4" xfId="183" builtinId="43" customBuiltin="1"/>
    <cellStyle name="40 % - Akzent4 2" xfId="32"/>
    <cellStyle name="40 % - Akzent4 2 2" xfId="33"/>
    <cellStyle name="40 % - Akzent4 3" xfId="34"/>
    <cellStyle name="40 % - Akzent5" xfId="187" builtinId="47" customBuiltin="1"/>
    <cellStyle name="40 % - Akzent5 2" xfId="35"/>
    <cellStyle name="40 % - Akzent5 2 2" xfId="36"/>
    <cellStyle name="40 % - Akzent5 3" xfId="37"/>
    <cellStyle name="40 % - Akzent6" xfId="191" builtinId="51" customBuiltin="1"/>
    <cellStyle name="40 % - Akzent6 2" xfId="38"/>
    <cellStyle name="40 % - Akzent6 2 2" xfId="39"/>
    <cellStyle name="40 % - Akzent6 3" xfId="40"/>
    <cellStyle name="60 % - Akzent1" xfId="172" builtinId="32" customBuiltin="1"/>
    <cellStyle name="60 % - Akzent1 2" xfId="41"/>
    <cellStyle name="60 % - Akzent1 2 2" xfId="138"/>
    <cellStyle name="60 % - Akzent2" xfId="176" builtinId="36" customBuiltin="1"/>
    <cellStyle name="60 % - Akzent2 2" xfId="42"/>
    <cellStyle name="60 % - Akzent2 2 2" xfId="140"/>
    <cellStyle name="60 % - Akzent3" xfId="180" builtinId="40" customBuiltin="1"/>
    <cellStyle name="60 % - Akzent3 2" xfId="43"/>
    <cellStyle name="60 % - Akzent3 2 2" xfId="142"/>
    <cellStyle name="60 % - Akzent4" xfId="184" builtinId="44" customBuiltin="1"/>
    <cellStyle name="60 % - Akzent4 2" xfId="44"/>
    <cellStyle name="60 % - Akzent4 2 2" xfId="144"/>
    <cellStyle name="60 % - Akzent5" xfId="188" builtinId="48" customBuiltin="1"/>
    <cellStyle name="60 % - Akzent5 2" xfId="45"/>
    <cellStyle name="60 % - Akzent5 2 2" xfId="146"/>
    <cellStyle name="60 % - Akzent6" xfId="192" builtinId="52" customBuiltin="1"/>
    <cellStyle name="60 % - Akzent6 2" xfId="46"/>
    <cellStyle name="60 % - Akzent6 2 2" xfId="148"/>
    <cellStyle name="Akzent1" xfId="169" builtinId="29" customBuiltin="1"/>
    <cellStyle name="Akzent1 2" xfId="47"/>
    <cellStyle name="Akzent1 2 2" xfId="137"/>
    <cellStyle name="Akzent2" xfId="173" builtinId="33" customBuiltin="1"/>
    <cellStyle name="Akzent2 2" xfId="48"/>
    <cellStyle name="Akzent2 2 2" xfId="139"/>
    <cellStyle name="Akzent3" xfId="177" builtinId="37" customBuiltin="1"/>
    <cellStyle name="Akzent3 2" xfId="49"/>
    <cellStyle name="Akzent3 2 2" xfId="141"/>
    <cellStyle name="Akzent4" xfId="181" builtinId="41" customBuiltin="1"/>
    <cellStyle name="Akzent4 2" xfId="50"/>
    <cellStyle name="Akzent4 2 2" xfId="143"/>
    <cellStyle name="Akzent5" xfId="185" builtinId="45" customBuiltin="1"/>
    <cellStyle name="Akzent5 2" xfId="51"/>
    <cellStyle name="Akzent5 2 2" xfId="145"/>
    <cellStyle name="Akzent6" xfId="189" builtinId="49" customBuiltin="1"/>
    <cellStyle name="Akzent6 2" xfId="52"/>
    <cellStyle name="Akzent6 2 2" xfId="147"/>
    <cellStyle name="Ausgabe" xfId="161" builtinId="21" customBuiltin="1"/>
    <cellStyle name="Ausgabe 2" xfId="53"/>
    <cellStyle name="Ausgabe 2 2" xfId="130"/>
    <cellStyle name="Berechnung" xfId="162" builtinId="22" customBuiltin="1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" xfId="160" builtinId="20" customBuiltin="1"/>
    <cellStyle name="Eingabe 2" xfId="59"/>
    <cellStyle name="Eingabe 2 2" xfId="129"/>
    <cellStyle name="Ergebnis" xfId="168" builtinId="25" customBuiltin="1"/>
    <cellStyle name="Ergebnis 2" xfId="60"/>
    <cellStyle name="Ergebnis 2 2" xfId="136"/>
    <cellStyle name="Erklärender Text" xfId="167" builtinId="53" customBuiltin="1"/>
    <cellStyle name="Erklärender Text 2" xfId="61"/>
    <cellStyle name="Erklärender Text 2 2" xfId="135"/>
    <cellStyle name="Euro" xfId="62"/>
    <cellStyle name="Euro 2" xfId="111"/>
    <cellStyle name="Fest" xfId="63"/>
    <cellStyle name="Gut" xfId="157" builtinId="26" customBuiltin="1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" xfId="159" builtinId="28" customBuiltin="1"/>
    <cellStyle name="Neutral 2" xfId="73"/>
    <cellStyle name="Neutral 2 2" xfId="128"/>
    <cellStyle name="Notiz" xfId="166" builtinId="10" customBuiltin="1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" xfId="158" builtinId="27" customBuiltin="1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" xfId="153" builtinId="16" customBuiltin="1"/>
    <cellStyle name="Überschrift 1 2" xfId="96"/>
    <cellStyle name="Überschrift 1 3" xfId="97"/>
    <cellStyle name="Überschrift 1 3 2" xfId="123"/>
    <cellStyle name="Überschrift 2" xfId="154" builtinId="17" customBuiltin="1"/>
    <cellStyle name="Überschrift 2 2" xfId="98"/>
    <cellStyle name="Überschrift 2 2 2" xfId="122"/>
    <cellStyle name="Überschrift 2 2 3" xfId="116"/>
    <cellStyle name="Überschrift 2 3" xfId="99"/>
    <cellStyle name="Überschrift 3" xfId="155" builtinId="18" customBuiltin="1"/>
    <cellStyle name="Überschrift 3 2" xfId="100"/>
    <cellStyle name="Überschrift 3 2 2" xfId="124"/>
    <cellStyle name="Überschrift 4" xfId="156" builtinId="19" customBuiltin="1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" xfId="163" builtinId="24" customBuiltin="1"/>
    <cellStyle name="Verknüpfte Zelle 2" xfId="106"/>
    <cellStyle name="Verknüpfte Zelle 2 2" xfId="132"/>
    <cellStyle name="Whrung" xfId="107"/>
    <cellStyle name="Warnender Text" xfId="165" builtinId="11" customBuiltin="1"/>
    <cellStyle name="Warnender Text 2" xfId="108"/>
    <cellStyle name="Warnender Text 2 2" xfId="134"/>
    <cellStyle name="Zelle überprüfen" xfId="164" builtinId="23" customBuiltin="1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Normal="10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s="8" t="s">
        <v>654</v>
      </c>
    </row>
    <row r="8" spans="2:7" s="8" customFormat="1">
      <c r="B8" s="8" t="s">
        <v>653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651</v>
      </c>
    </row>
    <row r="12" spans="2:7" s="8" customFormat="1">
      <c r="B12" s="8" t="s">
        <v>655</v>
      </c>
    </row>
    <row r="13" spans="2:7" s="8" customFormat="1">
      <c r="B13" s="8" t="s">
        <v>652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42248</v>
      </c>
      <c r="E29" s="8"/>
      <c r="F29" s="8"/>
      <c r="G29" s="8"/>
      <c r="H29" s="8"/>
    </row>
    <row r="30" spans="2:12">
      <c r="B30" s="21" t="s">
        <v>346</v>
      </c>
      <c r="C30" s="327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648</v>
      </c>
      <c r="D4" s="27">
        <v>43265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647</v>
      </c>
      <c r="D6" s="27">
        <v>43374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483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58285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458</v>
      </c>
      <c r="D27" s="42" t="s">
        <v>394</v>
      </c>
      <c r="E27" s="39"/>
      <c r="F27" s="11"/>
    </row>
    <row r="28" spans="1:15">
      <c r="B28" s="15"/>
      <c r="C28" s="65" t="s">
        <v>497</v>
      </c>
      <c r="D28" s="48" t="str">
        <f>IF(D27&lt;&gt;C28,VLOOKUP(D27,$C$29:$D$48,2,FALSE),C28)</f>
        <v>AVU Netz</v>
      </c>
      <c r="E28" s="38"/>
      <c r="F28" s="11"/>
      <c r="G28" s="2"/>
    </row>
    <row r="29" spans="1:15">
      <c r="B29" s="15"/>
      <c r="C29" s="22" t="s">
        <v>394</v>
      </c>
      <c r="D29" s="45" t="s">
        <v>663</v>
      </c>
      <c r="E29" s="40"/>
      <c r="F29" s="11"/>
      <c r="G29" s="2"/>
    </row>
    <row r="30" spans="1:15">
      <c r="B30" s="15"/>
      <c r="C30" s="22" t="s">
        <v>395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31" zoomScale="80" zoomScaleNormal="80" workbookViewId="0">
      <selection activeCell="C56" sqref="C5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AVU Netz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AVU Netz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9870012500004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43374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609</v>
      </c>
      <c r="D13" s="33" t="s">
        <v>610</v>
      </c>
      <c r="E13" s="15"/>
      <c r="H13" s="271" t="s">
        <v>610</v>
      </c>
      <c r="I13" s="271" t="s">
        <v>611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429</v>
      </c>
      <c r="D15" s="42" t="s">
        <v>664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427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367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569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607</v>
      </c>
      <c r="D22" s="49" t="s">
        <v>603</v>
      </c>
      <c r="E22" s="15"/>
      <c r="H22" s="267" t="s">
        <v>603</v>
      </c>
      <c r="I22" s="267" t="s">
        <v>604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605</v>
      </c>
      <c r="E23" s="15"/>
      <c r="H23" s="267" t="s">
        <v>606</v>
      </c>
      <c r="I23" s="8" t="s">
        <v>602</v>
      </c>
      <c r="J23" s="8"/>
      <c r="K23" s="8"/>
      <c r="L23" s="268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7" t="s">
        <v>605</v>
      </c>
      <c r="I24" s="267" t="s">
        <v>612</v>
      </c>
      <c r="J24" s="8"/>
      <c r="K24" s="8"/>
      <c r="L24" s="270" t="s">
        <v>613</v>
      </c>
      <c r="M24" s="270" t="s">
        <v>615</v>
      </c>
      <c r="N24" s="270" t="s">
        <v>614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369</v>
      </c>
      <c r="C26" s="6" t="s">
        <v>572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616</v>
      </c>
      <c r="D27" s="42" t="s">
        <v>617</v>
      </c>
      <c r="E27" s="15"/>
      <c r="H27" s="297" t="s">
        <v>617</v>
      </c>
      <c r="I27" s="269" t="s">
        <v>618</v>
      </c>
      <c r="J27" s="269" t="s">
        <v>619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620</v>
      </c>
      <c r="I28" s="270" t="s">
        <v>621</v>
      </c>
      <c r="J28" s="270" t="s">
        <v>622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623</v>
      </c>
      <c r="I29" s="270" t="s">
        <v>624</v>
      </c>
      <c r="J29" s="270" t="s">
        <v>625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571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626</v>
      </c>
      <c r="I32" s="270" t="s">
        <v>627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628</v>
      </c>
      <c r="I33" s="267" t="s">
        <v>623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543</v>
      </c>
      <c r="C35" s="24" t="s">
        <v>493</v>
      </c>
      <c r="D35" s="42">
        <v>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544</v>
      </c>
      <c r="C37" s="5" t="s">
        <v>364</v>
      </c>
      <c r="D37" s="34">
        <v>1500000</v>
      </c>
      <c r="E37" s="15" t="s">
        <v>501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545</v>
      </c>
      <c r="C40" s="5" t="s">
        <v>365</v>
      </c>
      <c r="D40" s="36">
        <v>500</v>
      </c>
      <c r="E40" s="15" t="s">
        <v>535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60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5" t="s">
        <v>665</v>
      </c>
    </row>
    <row r="49" spans="3:4" ht="18" customHeight="1">
      <c r="C49" s="22" t="s">
        <v>581</v>
      </c>
      <c r="D49" s="45"/>
    </row>
    <row r="50" spans="3:4" ht="18" customHeight="1">
      <c r="C50" s="22" t="s">
        <v>582</v>
      </c>
      <c r="D50" s="45"/>
    </row>
    <row r="51" spans="3:4" ht="18" customHeight="1">
      <c r="C51" s="22" t="s">
        <v>583</v>
      </c>
      <c r="D51" s="45"/>
    </row>
    <row r="52" spans="3:4" ht="18" customHeight="1">
      <c r="C52" s="22" t="s">
        <v>584</v>
      </c>
      <c r="D52" s="45"/>
    </row>
    <row r="53" spans="3:4" ht="18" customHeight="1">
      <c r="C53" s="22" t="s">
        <v>585</v>
      </c>
      <c r="D53" s="45"/>
    </row>
    <row r="54" spans="3:4" ht="18" customHeight="1">
      <c r="C54" s="22" t="s">
        <v>586</v>
      </c>
      <c r="D54" s="45"/>
    </row>
    <row r="55" spans="3:4" ht="18" customHeight="1">
      <c r="C55" s="22" t="s">
        <v>587</v>
      </c>
      <c r="D55" s="45"/>
    </row>
    <row r="56" spans="3:4" ht="18" customHeight="1">
      <c r="C56" s="22" t="s">
        <v>588</v>
      </c>
      <c r="D56" s="45"/>
    </row>
    <row r="57" spans="3:4" ht="18" customHeight="1">
      <c r="C57" s="22" t="s">
        <v>589</v>
      </c>
      <c r="D57" s="45"/>
    </row>
    <row r="58" spans="3:4" ht="18" customHeight="1">
      <c r="C58" s="22" t="s">
        <v>590</v>
      </c>
      <c r="D58" s="45"/>
    </row>
    <row r="59" spans="3:4" ht="18" customHeight="1">
      <c r="C59" s="22" t="s">
        <v>591</v>
      </c>
      <c r="D59" s="45"/>
    </row>
    <row r="60" spans="3:4" ht="18" customHeight="1">
      <c r="C60" s="22" t="s">
        <v>592</v>
      </c>
      <c r="D60" s="45"/>
    </row>
    <row r="61" spans="3:4" ht="18" customHeight="1">
      <c r="C61" s="22" t="s">
        <v>593</v>
      </c>
      <c r="D61" s="45"/>
    </row>
    <row r="62" spans="3:4" ht="18" customHeight="1">
      <c r="C62" s="22" t="s">
        <v>594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F52" sqref="F52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AVU Netz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AVU Netz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9870012500004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43374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1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 t="str">
        <f>INDEX('SLP-Verfahren'!D48:D62,'SLP-Temp-Gebiet #01'!F10)</f>
        <v>DWD Lüdenscheid Nr. 10418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666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>
        <v>10418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Lüdenscheid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>
        <f>E25</f>
        <v>10418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527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538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AVU Netz GmbH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AVU Netz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9870012500004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43374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517</v>
      </c>
      <c r="D9" s="129"/>
      <c r="E9" s="129"/>
      <c r="F9" s="153">
        <f>'SLP-Verfahren'!D46</f>
        <v>1</v>
      </c>
      <c r="H9" s="171" t="s">
        <v>595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579</v>
      </c>
      <c r="D10" s="129"/>
      <c r="E10" s="129"/>
      <c r="F10" s="49">
        <v>2</v>
      </c>
      <c r="G10" s="57"/>
      <c r="H10" s="171" t="s">
        <v>596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597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578</v>
      </c>
      <c r="D13" s="342"/>
      <c r="E13" s="342"/>
      <c r="F13" s="181" t="s">
        <v>542</v>
      </c>
      <c r="G13" s="129" t="s">
        <v>540</v>
      </c>
      <c r="H13" s="261" t="s">
        <v>557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566</v>
      </c>
      <c r="H14" s="51">
        <v>0</v>
      </c>
      <c r="I14" s="57"/>
      <c r="J14" s="129"/>
      <c r="K14" s="129"/>
      <c r="L14" s="129"/>
      <c r="M14" s="129"/>
      <c r="N14" s="129"/>
      <c r="O14" s="332" t="s">
        <v>645</v>
      </c>
      <c r="R14" s="207" t="s">
        <v>558</v>
      </c>
      <c r="S14" s="207" t="s">
        <v>559</v>
      </c>
      <c r="T14" s="207" t="s">
        <v>560</v>
      </c>
      <c r="U14" s="207" t="s">
        <v>561</v>
      </c>
      <c r="V14" s="207" t="s">
        <v>541</v>
      </c>
      <c r="W14" s="207" t="s">
        <v>562</v>
      </c>
      <c r="X14" s="207" t="s">
        <v>563</v>
      </c>
      <c r="Y14" s="207" t="s">
        <v>564</v>
      </c>
      <c r="Z14" s="207" t="s">
        <v>565</v>
      </c>
      <c r="AA14" s="207" t="s">
        <v>566</v>
      </c>
      <c r="AB14" s="207" t="s">
        <v>567</v>
      </c>
      <c r="AC14" s="207" t="s">
        <v>568</v>
      </c>
    </row>
    <row r="15" spans="2:56" ht="19.5" customHeight="1">
      <c r="B15" s="129"/>
      <c r="C15" s="343" t="s">
        <v>386</v>
      </c>
      <c r="D15" s="343"/>
      <c r="E15" s="89" t="s">
        <v>448</v>
      </c>
      <c r="F15" s="262" t="s">
        <v>70</v>
      </c>
      <c r="G15" s="263" t="s">
        <v>560</v>
      </c>
      <c r="H15" s="51">
        <v>0</v>
      </c>
      <c r="I15" s="57"/>
      <c r="J15" s="129"/>
      <c r="K15" s="129"/>
      <c r="L15" s="129"/>
      <c r="M15" s="129"/>
      <c r="N15" s="129"/>
      <c r="O15" s="160" t="s">
        <v>522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491</v>
      </c>
      <c r="AI15" s="260" t="s">
        <v>543</v>
      </c>
      <c r="AJ15" s="260" t="s">
        <v>544</v>
      </c>
      <c r="AK15" s="260" t="s">
        <v>545</v>
      </c>
      <c r="AL15" s="260" t="s">
        <v>546</v>
      </c>
      <c r="AM15" s="260" t="s">
        <v>547</v>
      </c>
      <c r="AN15" s="260" t="s">
        <v>548</v>
      </c>
      <c r="AO15" s="260" t="s">
        <v>549</v>
      </c>
      <c r="AP15" s="260" t="s">
        <v>550</v>
      </c>
      <c r="AQ15" s="260" t="s">
        <v>551</v>
      </c>
      <c r="AR15" s="260" t="s">
        <v>552</v>
      </c>
      <c r="AS15" s="260" t="s">
        <v>553</v>
      </c>
      <c r="AT15" s="260" t="s">
        <v>554</v>
      </c>
      <c r="AU15" s="260" t="s">
        <v>555</v>
      </c>
      <c r="AV15" s="260" t="s">
        <v>556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512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518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513</v>
      </c>
      <c r="D20" s="178" t="s">
        <v>508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520</v>
      </c>
      <c r="D21" s="152" t="s">
        <v>510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531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498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515</v>
      </c>
      <c r="D24" s="186"/>
      <c r="E24" s="155" t="s">
        <v>575</v>
      </c>
      <c r="F24" s="155" t="s">
        <v>576</v>
      </c>
      <c r="G24" s="155"/>
      <c r="H24" s="155"/>
      <c r="I24" s="155"/>
      <c r="J24" s="155"/>
      <c r="K24" s="155"/>
      <c r="L24" s="155"/>
      <c r="M24" s="155"/>
      <c r="N24" s="155"/>
      <c r="O24" s="183" t="s">
        <v>516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509</v>
      </c>
      <c r="D25" s="186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499</v>
      </c>
      <c r="F26" s="155" t="s">
        <v>499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499</v>
      </c>
      <c r="S26" s="67" t="s">
        <v>500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514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521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527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450</v>
      </c>
      <c r="D34" s="152" t="s">
        <v>449</v>
      </c>
      <c r="E34" s="155" t="s">
        <v>506</v>
      </c>
      <c r="F34" s="155" t="s">
        <v>506</v>
      </c>
      <c r="G34" s="155" t="s">
        <v>506</v>
      </c>
      <c r="H34" s="155" t="s">
        <v>506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506</v>
      </c>
      <c r="S34" s="67" t="s">
        <v>507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599</v>
      </c>
      <c r="D35" s="152" t="s">
        <v>600</v>
      </c>
      <c r="E35" s="155" t="s">
        <v>598</v>
      </c>
      <c r="F35" s="155" t="s">
        <v>598</v>
      </c>
      <c r="G35" s="155" t="s">
        <v>598</v>
      </c>
      <c r="H35" s="155" t="s">
        <v>598</v>
      </c>
      <c r="I35" s="155" t="s">
        <v>598</v>
      </c>
      <c r="J35" s="155" t="s">
        <v>598</v>
      </c>
      <c r="K35" s="155" t="s">
        <v>598</v>
      </c>
      <c r="L35" s="155" t="s">
        <v>598</v>
      </c>
      <c r="M35" s="155" t="s">
        <v>598</v>
      </c>
      <c r="N35" s="155" t="s">
        <v>598</v>
      </c>
      <c r="O35" s="183" t="s">
        <v>141</v>
      </c>
      <c r="Q35" s="209"/>
      <c r="R35" s="67" t="s">
        <v>598</v>
      </c>
      <c r="S35" s="67" t="s">
        <v>601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532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525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526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519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523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529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530</v>
      </c>
      <c r="D46" s="199" t="s">
        <v>528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528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573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537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513</v>
      </c>
      <c r="D54" s="178" t="s">
        <v>508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520</v>
      </c>
      <c r="D55" s="152" t="s">
        <v>510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531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515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516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509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514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521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527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599</v>
      </c>
      <c r="D69" s="152" t="s">
        <v>600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442</v>
      </c>
      <c r="D70" s="118" t="s">
        <v>532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B1" zoomScale="80" zoomScaleNormal="80" workbookViewId="0">
      <selection activeCell="E12" sqref="E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363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368</v>
      </c>
      <c r="D5" s="54" t="str">
        <f>Netzbetreiber!$D$9</f>
        <v>AVU Netz GmbH</v>
      </c>
      <c r="E5" s="129"/>
      <c r="J5" s="88" t="s">
        <v>495</v>
      </c>
      <c r="K5" s="130" t="s">
        <v>496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AVU Netz</v>
      </c>
      <c r="E6" s="129"/>
      <c r="F6" s="129"/>
      <c r="K6" s="130" t="s">
        <v>503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9870012500004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43374</v>
      </c>
      <c r="E8" s="129"/>
      <c r="F8" s="129"/>
      <c r="H8" s="127" t="s">
        <v>493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492</v>
      </c>
      <c r="D10" s="133" t="s">
        <v>146</v>
      </c>
      <c r="E10" s="272" t="s">
        <v>505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629</v>
      </c>
      <c r="M10" s="149" t="s">
        <v>638</v>
      </c>
      <c r="N10" s="150" t="s">
        <v>639</v>
      </c>
      <c r="O10" s="150" t="s">
        <v>640</v>
      </c>
      <c r="P10" s="151" t="s">
        <v>641</v>
      </c>
      <c r="Q10" s="145" t="s">
        <v>630</v>
      </c>
      <c r="R10" s="135" t="s">
        <v>631</v>
      </c>
      <c r="S10" s="136" t="s">
        <v>632</v>
      </c>
      <c r="T10" s="136" t="s">
        <v>633</v>
      </c>
      <c r="U10" s="136" t="s">
        <v>634</v>
      </c>
      <c r="V10" s="136" t="s">
        <v>635</v>
      </c>
      <c r="W10" s="136" t="s">
        <v>636</v>
      </c>
      <c r="X10" s="137" t="s">
        <v>637</v>
      </c>
      <c r="Y10" s="294" t="s">
        <v>642</v>
      </c>
    </row>
    <row r="11" spans="2:26" ht="15.75" thickBot="1">
      <c r="B11" s="138" t="s">
        <v>494</v>
      </c>
      <c r="C11" s="139" t="s">
        <v>504</v>
      </c>
      <c r="D11" s="293" t="s">
        <v>246</v>
      </c>
      <c r="E11" s="163" t="s">
        <v>511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AVU Netz</v>
      </c>
      <c r="D12" s="62" t="s">
        <v>667</v>
      </c>
      <c r="E12" s="164" t="s">
        <v>24</v>
      </c>
      <c r="F12" s="296" t="s">
        <v>670</v>
      </c>
      <c r="H12" s="273">
        <v>3.1935978110000001</v>
      </c>
      <c r="I12" s="273">
        <v>-36.714247826899999</v>
      </c>
      <c r="J12" s="273">
        <v>7.0824021473999998</v>
      </c>
      <c r="K12" s="273">
        <v>0.12476054039999999</v>
      </c>
      <c r="L12" s="337">
        <v>71.8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5" si="1">($H12/(1+($I12/($Q$9-$L12))^$J12)+$K12)+MAX($M12*$Q$9+$N12,$O12*$Q$9+$P12)</f>
        <v>3.2558387436573577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AVU Netz</v>
      </c>
      <c r="D13" s="62" t="s">
        <v>246</v>
      </c>
      <c r="E13" s="164" t="s">
        <v>32</v>
      </c>
      <c r="F13" s="296" t="str">
        <f>VLOOKUP($E13,'BDEW-Standard'!$B$3:$M$158,F$9,0)</f>
        <v>N24</v>
      </c>
      <c r="H13" s="273">
        <f>ROUND(VLOOKUP($E13,'BDEW-Standard'!$B$3:$M$158,H$9,0),7)</f>
        <v>2.529738</v>
      </c>
      <c r="I13" s="273">
        <f>ROUND(VLOOKUP($E13,'BDEW-Standard'!$B$3:$M$158,I$9,0),7)</f>
        <v>-35.0300145</v>
      </c>
      <c r="J13" s="273">
        <f>ROUND(VLOOKUP($E13,'BDEW-Standard'!$B$3:$M$158,J$9,0),7)</f>
        <v>6.2051109000000002</v>
      </c>
      <c r="K13" s="273">
        <f>ROUND(VLOOKUP($E13,'BDEW-Standard'!$B$3:$M$158,K$9,0),7)</f>
        <v>8.4524100000000005E-2</v>
      </c>
      <c r="L13" s="337">
        <v>71.8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2.5544223134308486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1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AVU Netz</v>
      </c>
      <c r="D14" s="62" t="s">
        <v>667</v>
      </c>
      <c r="E14" s="164" t="s">
        <v>668</v>
      </c>
      <c r="F14" s="296" t="s">
        <v>130</v>
      </c>
      <c r="H14" s="273">
        <v>3.0084346000000002</v>
      </c>
      <c r="I14" s="273">
        <v>-36.607845300000001</v>
      </c>
      <c r="J14" s="273">
        <v>7.3211870000000001</v>
      </c>
      <c r="K14" s="273">
        <v>0.15496599999999999</v>
      </c>
      <c r="L14" s="337">
        <v>71.8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3.1127303842576706</v>
      </c>
      <c r="R14" s="274">
        <f>ROUND(VLOOKUP(MID($E14,4,3),'Wochentag F(WT)'!$B$7:$J$22,R$9,0),4)</f>
        <v>1.03</v>
      </c>
      <c r="S14" s="274">
        <f>ROUND(VLOOKUP(MID($E14,4,3),'Wochentag F(WT)'!$B$7:$J$22,S$9,0),4)</f>
        <v>1.03</v>
      </c>
      <c r="T14" s="274">
        <v>1.03</v>
      </c>
      <c r="U14" s="274">
        <f>ROUND(VLOOKUP(MID($E14,4,3),'Wochentag F(WT)'!$B$7:$J$22,U$9,0),4)</f>
        <v>1.03</v>
      </c>
      <c r="V14" s="274">
        <v>1.03</v>
      </c>
      <c r="W14" s="274">
        <f>ROUND(VLOOKUP(MID($E14,4,3),'Wochentag F(WT)'!$B$7:$J$22,W$9,0),4)</f>
        <v>0.93</v>
      </c>
      <c r="X14" s="275">
        <v>0.95</v>
      </c>
      <c r="Y14" s="292"/>
      <c r="Z14" s="210"/>
    </row>
    <row r="15" spans="2:26" s="142" customFormat="1">
      <c r="B15" s="143">
        <v>4</v>
      </c>
      <c r="C15" s="144" t="str">
        <f t="shared" si="0"/>
        <v>AVU Netz</v>
      </c>
      <c r="D15" s="62" t="s">
        <v>246</v>
      </c>
      <c r="E15" s="164" t="s">
        <v>669</v>
      </c>
      <c r="F15" s="296" t="str">
        <f>VLOOKUP($E15,'BDEW-Standard'!$B$3:$M$158,F$9,0)</f>
        <v>BD5</v>
      </c>
      <c r="H15" s="273">
        <v>4.5699505653000001</v>
      </c>
      <c r="I15" s="273">
        <v>-38.535339240399999</v>
      </c>
      <c r="J15" s="273">
        <v>7.5976990992999998</v>
      </c>
      <c r="K15" s="273">
        <v>6.6313537000000002E-3</v>
      </c>
      <c r="L15" s="337">
        <v>71.8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4.4795340684656058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AVU Netz</v>
      </c>
      <c r="D16" s="62"/>
      <c r="E16" s="164"/>
      <c r="F16" s="296"/>
      <c r="H16" s="273"/>
      <c r="I16" s="273"/>
      <c r="J16" s="273"/>
      <c r="K16" s="273"/>
      <c r="L16" s="337"/>
      <c r="M16" s="273"/>
      <c r="N16" s="273"/>
      <c r="O16" s="273"/>
      <c r="P16" s="273"/>
      <c r="Q16" s="338"/>
      <c r="R16" s="274"/>
      <c r="S16" s="274"/>
      <c r="T16" s="274"/>
      <c r="U16" s="274"/>
      <c r="V16" s="274"/>
      <c r="W16" s="274"/>
      <c r="X16" s="275"/>
      <c r="Y16" s="292"/>
      <c r="Z16" s="210"/>
    </row>
    <row r="17" spans="2:26" s="142" customFormat="1">
      <c r="B17" s="143">
        <v>6</v>
      </c>
      <c r="C17" s="144" t="str">
        <f t="shared" si="0"/>
        <v>AVU Netz</v>
      </c>
      <c r="D17" s="62"/>
      <c r="E17" s="164"/>
      <c r="F17" s="296"/>
      <c r="H17" s="273"/>
      <c r="I17" s="273"/>
      <c r="J17" s="273"/>
      <c r="K17" s="273"/>
      <c r="L17" s="337"/>
      <c r="M17" s="273"/>
      <c r="N17" s="273"/>
      <c r="O17" s="273"/>
      <c r="P17" s="273"/>
      <c r="Q17" s="338"/>
      <c r="R17" s="274"/>
      <c r="S17" s="274"/>
      <c r="T17" s="274"/>
      <c r="U17" s="274"/>
      <c r="V17" s="274"/>
      <c r="W17" s="274"/>
      <c r="X17" s="275"/>
      <c r="Y17" s="292"/>
      <c r="Z17" s="210"/>
    </row>
    <row r="18" spans="2:26" s="142" customFormat="1">
      <c r="B18" s="143">
        <v>7</v>
      </c>
      <c r="C18" s="144" t="str">
        <f t="shared" si="0"/>
        <v>AVU Netz</v>
      </c>
      <c r="D18" s="62"/>
      <c r="E18" s="164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>
        <v>8</v>
      </c>
      <c r="C19" s="144" t="str">
        <f t="shared" si="0"/>
        <v>AVU Netz</v>
      </c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AVU Netz</v>
      </c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AVU Netz</v>
      </c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AVU Netz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AVU Netz</v>
      </c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AVU Netz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AVU Netz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AVU Netz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AVU Netz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AVU Netz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AVU Netz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AVU Netz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AVU Netz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AVU Netz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AVU Netz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AVU Netz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AVU Netz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AVU Netz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AVU Netz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AVU Netz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AVU Netz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AVU Netz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AVU Netz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3 F13:K13 G12 M12:P12 F15:G15 G14 M14:P14 M15:P15 M13:P13 Q15:X15 Q14:S14 W14 U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O13" sqref="O1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AVU Netz GmbH</v>
      </c>
      <c r="D4" s="76"/>
      <c r="G4" s="76"/>
      <c r="I4" s="76"/>
      <c r="J4" s="77"/>
      <c r="M4" s="86" t="s">
        <v>533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AVU Netz</v>
      </c>
      <c r="D5" s="37"/>
      <c r="E5" s="76"/>
      <c r="F5" s="76"/>
      <c r="G5" s="76"/>
      <c r="I5" s="76"/>
      <c r="J5" s="76"/>
      <c r="K5" s="76"/>
      <c r="L5" s="76"/>
      <c r="M5" s="88" t="s">
        <v>502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9870012500004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43374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425</v>
      </c>
    </row>
    <row r="10" spans="2:30" ht="72" customHeight="1" thickBot="1">
      <c r="B10" s="350" t="s">
        <v>577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398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399</v>
      </c>
      <c r="C14" s="116"/>
      <c r="D14" s="111">
        <v>6</v>
      </c>
      <c r="E14" s="304">
        <f t="shared" si="0"/>
        <v>0</v>
      </c>
      <c r="F14" s="301" t="s">
        <v>393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650</v>
      </c>
      <c r="C15" s="116"/>
      <c r="D15" s="111">
        <v>7</v>
      </c>
      <c r="E15" s="304">
        <f t="shared" si="0"/>
        <v>0</v>
      </c>
      <c r="F15" s="301" t="s">
        <v>400</v>
      </c>
      <c r="G15" s="80" t="s">
        <v>392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412</v>
      </c>
      <c r="C16" s="116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413</v>
      </c>
      <c r="C17" s="116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414</v>
      </c>
      <c r="C18" s="116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401</v>
      </c>
      <c r="C19" s="116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643</v>
      </c>
      <c r="C20" s="116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415</v>
      </c>
      <c r="C21" s="116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416</v>
      </c>
      <c r="C22" s="116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649</v>
      </c>
      <c r="C23" s="116"/>
      <c r="D23" s="111">
        <v>15</v>
      </c>
      <c r="E23" s="304">
        <f t="shared" si="0"/>
        <v>1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402</v>
      </c>
      <c r="C24" s="116"/>
      <c r="D24" s="111">
        <v>16</v>
      </c>
      <c r="E24" s="304">
        <f t="shared" si="0"/>
        <v>0</v>
      </c>
      <c r="F24" s="301" t="s">
        <v>393</v>
      </c>
      <c r="G24" s="80" t="s">
        <v>393</v>
      </c>
      <c r="H24" s="80" t="s">
        <v>393</v>
      </c>
      <c r="I24" s="80" t="s">
        <v>393</v>
      </c>
      <c r="J24" s="80" t="s">
        <v>393</v>
      </c>
      <c r="K24" s="80" t="s">
        <v>393</v>
      </c>
      <c r="L24" s="81" t="s">
        <v>393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403</v>
      </c>
      <c r="C25" s="116"/>
      <c r="D25" s="111">
        <v>17</v>
      </c>
      <c r="E25" s="304">
        <f t="shared" si="0"/>
        <v>0</v>
      </c>
      <c r="F25" s="301" t="s">
        <v>393</v>
      </c>
      <c r="G25" s="80" t="s">
        <v>393</v>
      </c>
      <c r="H25" s="80" t="s">
        <v>393</v>
      </c>
      <c r="I25" s="80" t="s">
        <v>393</v>
      </c>
      <c r="J25" s="80" t="s">
        <v>393</v>
      </c>
      <c r="K25" s="80" t="s">
        <v>393</v>
      </c>
      <c r="L25" s="81" t="s">
        <v>393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404</v>
      </c>
      <c r="C26" s="116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405</v>
      </c>
      <c r="C27" s="116"/>
      <c r="D27" s="111">
        <v>19</v>
      </c>
      <c r="E27" s="304">
        <f t="shared" si="0"/>
        <v>0</v>
      </c>
      <c r="F27" s="301" t="s">
        <v>393</v>
      </c>
      <c r="G27" s="80" t="s">
        <v>393</v>
      </c>
      <c r="H27" s="80" t="s">
        <v>393</v>
      </c>
      <c r="I27" s="80" t="s">
        <v>393</v>
      </c>
      <c r="J27" s="80" t="s">
        <v>393</v>
      </c>
      <c r="K27" s="80" t="s">
        <v>393</v>
      </c>
      <c r="L27" s="81" t="s">
        <v>393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406</v>
      </c>
      <c r="C28" s="116"/>
      <c r="D28" s="111">
        <v>20</v>
      </c>
      <c r="E28" s="304">
        <f t="shared" si="0"/>
        <v>1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407</v>
      </c>
      <c r="C29" s="116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393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408</v>
      </c>
      <c r="C30" s="116"/>
      <c r="D30" s="111">
        <v>22</v>
      </c>
      <c r="E30" s="304">
        <f t="shared" si="0"/>
        <v>0</v>
      </c>
      <c r="F30" s="301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393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409</v>
      </c>
      <c r="C31" s="116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410</v>
      </c>
      <c r="C32" s="116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411</v>
      </c>
      <c r="C33" s="122"/>
      <c r="D33" s="123">
        <v>25</v>
      </c>
      <c r="E33" s="305">
        <f t="shared" si="0"/>
        <v>0</v>
      </c>
      <c r="F33" s="302" t="s">
        <v>392</v>
      </c>
      <c r="G33" s="82" t="s">
        <v>392</v>
      </c>
      <c r="H33" s="82" t="s">
        <v>392</v>
      </c>
      <c r="I33" s="82" t="s">
        <v>392</v>
      </c>
      <c r="J33" s="82" t="s">
        <v>392</v>
      </c>
      <c r="K33" s="82" t="s">
        <v>392</v>
      </c>
      <c r="L33" s="83" t="s">
        <v>393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345</v>
      </c>
      <c r="B1" s="212">
        <v>42173</v>
      </c>
      <c r="D1" s="130" t="s">
        <v>453</v>
      </c>
      <c r="F1" s="213" t="s">
        <v>539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646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539</v>
      </c>
    </row>
    <row r="2" spans="1:16">
      <c r="A2" s="233"/>
      <c r="B2" s="232" t="s">
        <v>455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Katrin Brinker</cp:lastModifiedBy>
  <cp:lastPrinted>2015-03-20T22:59:10Z</cp:lastPrinted>
  <dcterms:created xsi:type="dcterms:W3CDTF">2015-01-15T05:25:41Z</dcterms:created>
  <dcterms:modified xsi:type="dcterms:W3CDTF">2018-08-01T12:17:22Z</dcterms:modified>
</cp:coreProperties>
</file>